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codeName="ThisWorkbook" defaultThemeVersion="166925"/>
  <mc:AlternateContent xmlns:mc="http://schemas.openxmlformats.org/markup-compatibility/2006">
    <mc:Choice Requires="x15">
      <x15ac:absPath xmlns:x15ac="http://schemas.microsoft.com/office/spreadsheetml/2010/11/ac" url="C:\Users\sara.reponen\Accenture\Töndevold, Anna B. - SITRA - CE models in Manufacturing\8.0 Workshops\8.1 WS1_what\8.1.1 Value case tool\"/>
    </mc:Choice>
  </mc:AlternateContent>
  <xr:revisionPtr revIDLastSave="0" documentId="8_{771E1A75-B776-491C-B0AE-457AC9A0662D}" xr6:coauthVersionLast="47" xr6:coauthVersionMax="47" xr10:uidLastSave="{00000000-0000-0000-0000-000000000000}"/>
  <bookViews>
    <workbookView xWindow="0" yWindow="0" windowWidth="23040" windowHeight="10320" tabRatio="862" xr2:uid="{00000000-000D-0000-FFFF-FFFF00000000}"/>
  </bookViews>
  <sheets>
    <sheet name="Introduction" sheetId="8" r:id="rId1"/>
    <sheet name="Value case summary" sheetId="11" r:id="rId2"/>
    <sheet name="General inputs" sheetId="7" r:id="rId3"/>
    <sheet name="Business model inputs &gt;&gt;&gt;" sheetId="17" r:id="rId4"/>
    <sheet name="1. Circular supply chain" sheetId="13" r:id="rId5"/>
    <sheet name="2. Sharing platform" sheetId="14" r:id="rId6"/>
    <sheet name="3. Product Life Extension" sheetId="9" r:id="rId7"/>
    <sheet name="4. Recovery &amp; Recycling" sheetId="15" r:id="rId8"/>
    <sheet name="5. Product as a Service" sheetId="16" r:id="rId9"/>
    <sheet name="Breakeven calculations" sheetId="18"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3" l="1"/>
  <c r="J35" i="13"/>
  <c r="I35" i="13"/>
  <c r="H35" i="13"/>
  <c r="G35" i="13"/>
  <c r="H30" i="13"/>
  <c r="G30" i="13"/>
  <c r="G70" i="15" l="1"/>
  <c r="H29" i="9"/>
  <c r="I29" i="9"/>
  <c r="J29" i="9"/>
  <c r="K29" i="9"/>
  <c r="G29" i="9"/>
  <c r="G11" i="14"/>
  <c r="D37" i="7"/>
  <c r="D8" i="7"/>
  <c r="D9" i="7"/>
  <c r="E37" i="7" l="1"/>
  <c r="G18" i="13"/>
  <c r="J116" i="16"/>
  <c r="I116" i="16"/>
  <c r="K116" i="16"/>
  <c r="G37" i="9"/>
  <c r="H37" i="9" s="1"/>
  <c r="I37" i="9" s="1"/>
  <c r="J37" i="9" s="1"/>
  <c r="K37" i="9" s="1"/>
  <c r="G78" i="9"/>
  <c r="H78" i="9" s="1"/>
  <c r="I78" i="9" s="1"/>
  <c r="J78" i="9" s="1"/>
  <c r="K78" i="9" s="1"/>
  <c r="H53" i="15"/>
  <c r="I53" i="15"/>
  <c r="J53" i="15"/>
  <c r="K53" i="15"/>
  <c r="G53" i="15"/>
  <c r="H11" i="15"/>
  <c r="I11" i="15"/>
  <c r="J11" i="15"/>
  <c r="K11" i="15"/>
  <c r="G11" i="15"/>
  <c r="G109" i="9"/>
  <c r="K109" i="9"/>
  <c r="J109" i="9"/>
  <c r="I109" i="9"/>
  <c r="H109" i="9"/>
  <c r="F37" i="7" l="1"/>
  <c r="G37" i="7" s="1"/>
  <c r="H37" i="7" s="1"/>
  <c r="H18" i="13"/>
  <c r="H9" i="13" s="1"/>
  <c r="J46" i="11"/>
  <c r="K46" i="11"/>
  <c r="L46" i="11"/>
  <c r="M46" i="11"/>
  <c r="I46" i="11"/>
  <c r="J31" i="11"/>
  <c r="K31" i="11"/>
  <c r="L31" i="11"/>
  <c r="M31" i="11"/>
  <c r="I31" i="11"/>
  <c r="J29" i="11"/>
  <c r="G60" i="15" l="1"/>
  <c r="I18" i="13" l="1"/>
  <c r="I9" i="13" s="1"/>
  <c r="J18" i="13"/>
  <c r="J9" i="13" s="1"/>
  <c r="K18" i="13"/>
  <c r="K9" i="13" s="1"/>
  <c r="D7" i="7"/>
  <c r="H82" i="16"/>
  <c r="I82" i="16"/>
  <c r="J82" i="16"/>
  <c r="K82" i="16"/>
  <c r="G82" i="16"/>
  <c r="H38" i="16"/>
  <c r="I38" i="16"/>
  <c r="J38" i="16"/>
  <c r="K38" i="16"/>
  <c r="G38" i="16"/>
  <c r="D42" i="7"/>
  <c r="D43" i="7"/>
  <c r="D44" i="7"/>
  <c r="D45" i="7"/>
  <c r="D46" i="7"/>
  <c r="H74" i="13" s="1"/>
  <c r="D41" i="7"/>
  <c r="G45" i="16" s="1"/>
  <c r="D16" i="7"/>
  <c r="H11" i="14"/>
  <c r="V34" i="11" s="1"/>
  <c r="I11" i="14"/>
  <c r="W34" i="11" s="1"/>
  <c r="J11" i="14"/>
  <c r="X34" i="11" s="1"/>
  <c r="K11" i="14"/>
  <c r="Y34" i="11" s="1"/>
  <c r="U34" i="11"/>
  <c r="H25" i="14"/>
  <c r="I25" i="14"/>
  <c r="J25" i="14"/>
  <c r="K25" i="14"/>
  <c r="G25" i="14"/>
  <c r="H135" i="9"/>
  <c r="V43" i="11" s="1"/>
  <c r="I135" i="9"/>
  <c r="W43" i="11" s="1"/>
  <c r="J135" i="9"/>
  <c r="X43" i="11" s="1"/>
  <c r="K135" i="9"/>
  <c r="Y43" i="11" s="1"/>
  <c r="G135" i="9"/>
  <c r="U43" i="11" s="1"/>
  <c r="H97" i="9"/>
  <c r="V41" i="11" s="1"/>
  <c r="I97" i="9"/>
  <c r="W41" i="11" s="1"/>
  <c r="J97" i="9"/>
  <c r="X41" i="11" s="1"/>
  <c r="K97" i="9"/>
  <c r="Y41" i="11" s="1"/>
  <c r="G97" i="9"/>
  <c r="U41" i="11" s="1"/>
  <c r="H62" i="9"/>
  <c r="V39" i="11" s="1"/>
  <c r="I62" i="9"/>
  <c r="W39" i="11" s="1"/>
  <c r="J62" i="9"/>
  <c r="X39" i="11" s="1"/>
  <c r="K62" i="9"/>
  <c r="Y39" i="11" s="1"/>
  <c r="G62" i="9"/>
  <c r="U39" i="11" s="1"/>
  <c r="H12" i="9"/>
  <c r="V37" i="11" s="1"/>
  <c r="I12" i="9"/>
  <c r="W37" i="11" s="1"/>
  <c r="J12" i="9"/>
  <c r="X37" i="11" s="1"/>
  <c r="K12" i="9"/>
  <c r="Y37" i="11" s="1"/>
  <c r="G12" i="9"/>
  <c r="U37" i="11" s="1"/>
  <c r="H104" i="16"/>
  <c r="V55" i="11" s="1"/>
  <c r="I104" i="16"/>
  <c r="W55" i="11" s="1"/>
  <c r="J104" i="16"/>
  <c r="X55" i="11" s="1"/>
  <c r="K104" i="16"/>
  <c r="Y55" i="11" s="1"/>
  <c r="G104" i="16"/>
  <c r="U55" i="11" s="1"/>
  <c r="V48" i="11"/>
  <c r="W48" i="11"/>
  <c r="X48" i="11"/>
  <c r="Y48" i="11"/>
  <c r="U48" i="11"/>
  <c r="Y46" i="11"/>
  <c r="V46" i="11"/>
  <c r="W46" i="11"/>
  <c r="X46" i="11"/>
  <c r="U46" i="11"/>
  <c r="H11" i="13"/>
  <c r="V29" i="11" s="1"/>
  <c r="I11" i="13"/>
  <c r="W29" i="11" s="1"/>
  <c r="J11" i="13"/>
  <c r="X29" i="11" s="1"/>
  <c r="K11" i="13"/>
  <c r="Y29" i="11" s="1"/>
  <c r="G11" i="13"/>
  <c r="H59" i="13"/>
  <c r="V31" i="11" s="1"/>
  <c r="I59" i="13"/>
  <c r="W31" i="11" s="1"/>
  <c r="J59" i="13"/>
  <c r="X31" i="11" s="1"/>
  <c r="K59" i="13"/>
  <c r="Y31" i="11" s="1"/>
  <c r="G59" i="13"/>
  <c r="U31" i="11" s="1"/>
  <c r="K70" i="13" l="1"/>
  <c r="H151" i="9"/>
  <c r="I151" i="9"/>
  <c r="J151" i="9"/>
  <c r="K151" i="9"/>
  <c r="G151" i="9"/>
  <c r="H155" i="9"/>
  <c r="I155" i="9"/>
  <c r="J155" i="9"/>
  <c r="K155" i="9"/>
  <c r="G155" i="9"/>
  <c r="H147" i="9"/>
  <c r="I147" i="9"/>
  <c r="J147" i="9"/>
  <c r="K147" i="9"/>
  <c r="G147" i="9"/>
  <c r="J18" i="15"/>
  <c r="K18" i="15"/>
  <c r="H18" i="15"/>
  <c r="G18" i="15"/>
  <c r="I18" i="15"/>
  <c r="G26" i="13"/>
  <c r="U29" i="11"/>
  <c r="F38" i="7"/>
  <c r="I22" i="13" s="1"/>
  <c r="G38" i="7"/>
  <c r="J65" i="15" s="1"/>
  <c r="H38" i="7"/>
  <c r="K65" i="15" s="1"/>
  <c r="E38" i="7"/>
  <c r="H22" i="13" s="1"/>
  <c r="D38" i="7"/>
  <c r="G65" i="15" s="1"/>
  <c r="J70" i="13"/>
  <c r="I66" i="13"/>
  <c r="H66" i="13"/>
  <c r="J26" i="13"/>
  <c r="K66" i="13"/>
  <c r="G70" i="13"/>
  <c r="H70" i="13"/>
  <c r="I74" i="13"/>
  <c r="H26" i="13"/>
  <c r="K74" i="13"/>
  <c r="K26" i="13"/>
  <c r="G66" i="13"/>
  <c r="I70" i="13"/>
  <c r="J74" i="13"/>
  <c r="I26" i="13"/>
  <c r="J66" i="13"/>
  <c r="G74" i="13"/>
  <c r="K80" i="16"/>
  <c r="K22" i="13"/>
  <c r="J36" i="16"/>
  <c r="J80" i="16"/>
  <c r="J22" i="13"/>
  <c r="H65" i="15"/>
  <c r="I36" i="16"/>
  <c r="I80" i="16"/>
  <c r="G80" i="16"/>
  <c r="G22" i="13"/>
  <c r="G10" i="13" s="1"/>
  <c r="I65" i="15"/>
  <c r="H69" i="9"/>
  <c r="I69" i="9"/>
  <c r="J69" i="9"/>
  <c r="K69" i="9"/>
  <c r="G69" i="9"/>
  <c r="H28" i="16"/>
  <c r="I28" i="16"/>
  <c r="J28" i="16"/>
  <c r="K28" i="16"/>
  <c r="G28" i="16"/>
  <c r="H32" i="16"/>
  <c r="I32" i="16"/>
  <c r="J32" i="16"/>
  <c r="K32" i="16"/>
  <c r="G32" i="16"/>
  <c r="H72" i="16"/>
  <c r="I72" i="16"/>
  <c r="J72" i="16"/>
  <c r="K72" i="16"/>
  <c r="G72" i="16"/>
  <c r="H76" i="16"/>
  <c r="I76" i="16"/>
  <c r="J76" i="16"/>
  <c r="K76" i="16"/>
  <c r="G76" i="16"/>
  <c r="K60" i="15"/>
  <c r="H60" i="15"/>
  <c r="I60" i="15"/>
  <c r="J60" i="15"/>
  <c r="H80" i="16" l="1"/>
  <c r="H36" i="16"/>
  <c r="G36" i="16"/>
  <c r="K36" i="16"/>
  <c r="H111" i="16"/>
  <c r="H102" i="16" s="1"/>
  <c r="J55" i="11" s="1"/>
  <c r="I111" i="16"/>
  <c r="I102" i="16" s="1"/>
  <c r="K55" i="11" s="1"/>
  <c r="J111" i="16"/>
  <c r="J102" i="16" s="1"/>
  <c r="L55" i="11" s="1"/>
  <c r="K111" i="16"/>
  <c r="K102" i="16" s="1"/>
  <c r="M55" i="11" s="1"/>
  <c r="G111" i="16"/>
  <c r="H66" i="16"/>
  <c r="I66" i="16"/>
  <c r="J66" i="16"/>
  <c r="K66" i="16"/>
  <c r="G66" i="16"/>
  <c r="G23" i="16"/>
  <c r="G14" i="16" s="1"/>
  <c r="I51" i="11" s="1"/>
  <c r="H27" i="9"/>
  <c r="I27" i="9"/>
  <c r="J27" i="9"/>
  <c r="K27" i="9"/>
  <c r="G27" i="9"/>
  <c r="H23" i="9"/>
  <c r="I23" i="9"/>
  <c r="J23" i="9"/>
  <c r="K23" i="9"/>
  <c r="G23" i="9"/>
  <c r="K19" i="9" l="1"/>
  <c r="K10" i="9" s="1"/>
  <c r="M37" i="11" s="1"/>
  <c r="G19" i="9"/>
  <c r="G10" i="9" s="1"/>
  <c r="I37" i="11" s="1"/>
  <c r="H19" i="9"/>
  <c r="H10" i="9" s="1"/>
  <c r="J37" i="11" s="1"/>
  <c r="J19" i="9"/>
  <c r="J10" i="9" s="1"/>
  <c r="L37" i="11" s="1"/>
  <c r="I19" i="9"/>
  <c r="G102" i="16"/>
  <c r="I55" i="11" s="1"/>
  <c r="G9" i="13"/>
  <c r="I29" i="11" s="1"/>
  <c r="I10" i="9" l="1"/>
  <c r="K37" i="11" s="1"/>
  <c r="H142" i="9"/>
  <c r="H133" i="9" s="1"/>
  <c r="J43" i="11" s="1"/>
  <c r="I142" i="9"/>
  <c r="I133" i="9" s="1"/>
  <c r="K43" i="11" s="1"/>
  <c r="J142" i="9"/>
  <c r="J133" i="9" s="1"/>
  <c r="L43" i="11" s="1"/>
  <c r="K142" i="9"/>
  <c r="K133" i="9" s="1"/>
  <c r="M43" i="11" s="1"/>
  <c r="G142" i="9"/>
  <c r="G133" i="9" s="1"/>
  <c r="I43" i="11" s="1"/>
  <c r="H104" i="9"/>
  <c r="I104" i="9"/>
  <c r="J104" i="9"/>
  <c r="K104" i="9"/>
  <c r="G104" i="9"/>
  <c r="H18" i="14"/>
  <c r="I18" i="14"/>
  <c r="J18" i="14"/>
  <c r="K18" i="14"/>
  <c r="G18" i="14"/>
  <c r="G9" i="14" s="1"/>
  <c r="I34" i="11" s="1"/>
  <c r="I95" i="9" l="1"/>
  <c r="K41" i="11" s="1"/>
  <c r="G95" i="9"/>
  <c r="I41" i="11" s="1"/>
  <c r="H95" i="9"/>
  <c r="J41" i="11" s="1"/>
  <c r="K95" i="9"/>
  <c r="M41" i="11" s="1"/>
  <c r="J95" i="9"/>
  <c r="L41" i="11" s="1"/>
  <c r="D22" i="7"/>
  <c r="D23" i="7"/>
  <c r="D21" i="7"/>
  <c r="D17" i="7"/>
  <c r="D18" i="7"/>
  <c r="D10" i="7"/>
  <c r="D11" i="7"/>
  <c r="D12" i="7"/>
  <c r="G118" i="9" s="1"/>
  <c r="H118" i="9" s="1"/>
  <c r="I118" i="9" s="1"/>
  <c r="J118" i="9" s="1"/>
  <c r="K118" i="9" s="1"/>
  <c r="L118" i="9" s="1"/>
  <c r="H23" i="16"/>
  <c r="H14" i="16" s="1"/>
  <c r="J51" i="11" s="1"/>
  <c r="I23" i="16"/>
  <c r="I14" i="16" s="1"/>
  <c r="K51" i="11" s="1"/>
  <c r="J23" i="16"/>
  <c r="J14" i="16" s="1"/>
  <c r="L51" i="11" s="1"/>
  <c r="K23" i="16"/>
  <c r="K14" i="16" s="1"/>
  <c r="M51" i="11" s="1"/>
  <c r="H60" i="9"/>
  <c r="J39" i="11" s="1"/>
  <c r="I60" i="9"/>
  <c r="K39" i="11" s="1"/>
  <c r="J60" i="9"/>
  <c r="L39" i="11" s="1"/>
  <c r="K60" i="9"/>
  <c r="M39" i="11" s="1"/>
  <c r="G114" i="9" l="1"/>
  <c r="H114" i="9" s="1"/>
  <c r="I114" i="9" s="1"/>
  <c r="J114" i="9" s="1"/>
  <c r="K114" i="9" s="1"/>
  <c r="G24" i="15"/>
  <c r="H24" i="15" s="1"/>
  <c r="I24" i="15" s="1"/>
  <c r="J24" i="15" s="1"/>
  <c r="K24" i="15" s="1"/>
  <c r="G28" i="15"/>
  <c r="H28" i="15" s="1"/>
  <c r="I28" i="15" s="1"/>
  <c r="J28" i="15" s="1"/>
  <c r="K28" i="15" s="1"/>
  <c r="G31" i="14"/>
  <c r="H31" i="14" s="1"/>
  <c r="I31" i="14" s="1"/>
  <c r="J31" i="14" s="1"/>
  <c r="K31" i="14" s="1"/>
  <c r="I89" i="16"/>
  <c r="I59" i="16" s="1"/>
  <c r="W53" i="11" s="1"/>
  <c r="G35" i="14"/>
  <c r="G41" i="9"/>
  <c r="H41" i="9" s="1"/>
  <c r="I41" i="9" s="1"/>
  <c r="J41" i="9" s="1"/>
  <c r="K41" i="9" s="1"/>
  <c r="G75" i="15"/>
  <c r="H75" i="15" s="1"/>
  <c r="I75" i="15" s="1"/>
  <c r="J75" i="15" s="1"/>
  <c r="K75" i="15" s="1"/>
  <c r="G116" i="16"/>
  <c r="H116" i="16" s="1"/>
  <c r="G74" i="9"/>
  <c r="H74" i="9" s="1"/>
  <c r="I74" i="9" s="1"/>
  <c r="J74" i="9" s="1"/>
  <c r="K74" i="9" s="1"/>
  <c r="G159" i="9"/>
  <c r="H159" i="9" s="1"/>
  <c r="I159" i="9" s="1"/>
  <c r="J159" i="9" s="1"/>
  <c r="K159" i="9" s="1"/>
  <c r="G60" i="9"/>
  <c r="I39" i="11" s="1"/>
  <c r="I103" i="16" l="1"/>
  <c r="Q55" i="11" s="1"/>
  <c r="G103" i="16"/>
  <c r="H33" i="18" s="1"/>
  <c r="J103" i="16"/>
  <c r="R55" i="11" s="1"/>
  <c r="K103" i="16"/>
  <c r="S55" i="11" s="1"/>
  <c r="H103" i="16"/>
  <c r="P55" i="11" s="1"/>
  <c r="G10" i="14"/>
  <c r="O34" i="11" s="1"/>
  <c r="H35" i="14"/>
  <c r="I96" i="9"/>
  <c r="Q41" i="11" s="1"/>
  <c r="H96" i="9"/>
  <c r="P41" i="11" s="1"/>
  <c r="J96" i="9"/>
  <c r="R41" i="11" s="1"/>
  <c r="K96" i="9"/>
  <c r="S41" i="11" s="1"/>
  <c r="G96" i="9"/>
  <c r="O41" i="11" s="1"/>
  <c r="I10" i="15"/>
  <c r="Q46" i="11" s="1"/>
  <c r="J11" i="9"/>
  <c r="R37" i="11" s="1"/>
  <c r="K11" i="9"/>
  <c r="S37" i="11" s="1"/>
  <c r="H15" i="16"/>
  <c r="P51" i="11" s="1"/>
  <c r="G11" i="9"/>
  <c r="O37" i="11" s="1"/>
  <c r="I58" i="16"/>
  <c r="Q53" i="11" s="1"/>
  <c r="I15" i="16"/>
  <c r="Q51" i="11" s="1"/>
  <c r="G15" i="16"/>
  <c r="O51" i="11" s="1"/>
  <c r="J58" i="16"/>
  <c r="R53" i="11" s="1"/>
  <c r="G10" i="15"/>
  <c r="O46" i="11" s="1"/>
  <c r="G58" i="16"/>
  <c r="O53" i="11" s="1"/>
  <c r="K10" i="15"/>
  <c r="S46" i="11" s="1"/>
  <c r="J15" i="16"/>
  <c r="R51" i="11" s="1"/>
  <c r="K15" i="16"/>
  <c r="S51" i="11" s="1"/>
  <c r="K58" i="16"/>
  <c r="S53" i="11" s="1"/>
  <c r="J10" i="15"/>
  <c r="R46" i="11" s="1"/>
  <c r="H11" i="9"/>
  <c r="P37" i="11" s="1"/>
  <c r="J45" i="16"/>
  <c r="J16" i="16" s="1"/>
  <c r="X51" i="11" s="1"/>
  <c r="G89" i="16"/>
  <c r="G59" i="16" s="1"/>
  <c r="U53" i="11" s="1"/>
  <c r="I11" i="9"/>
  <c r="Q37" i="11" s="1"/>
  <c r="H45" i="16"/>
  <c r="H16" i="16" s="1"/>
  <c r="V51" i="11" s="1"/>
  <c r="K89" i="16"/>
  <c r="K59" i="16" s="1"/>
  <c r="Y53" i="11" s="1"/>
  <c r="I45" i="16"/>
  <c r="I16" i="16" s="1"/>
  <c r="W51" i="11" s="1"/>
  <c r="K19" i="11" s="1"/>
  <c r="H10" i="15"/>
  <c r="P46" i="11" s="1"/>
  <c r="K45" i="16"/>
  <c r="K16" i="16" s="1"/>
  <c r="Y51" i="11" s="1"/>
  <c r="G16" i="16"/>
  <c r="U51" i="11" s="1"/>
  <c r="J89" i="16"/>
  <c r="J59" i="16" s="1"/>
  <c r="X53" i="11" s="1"/>
  <c r="H89" i="16"/>
  <c r="H59" i="16" s="1"/>
  <c r="V53" i="11" s="1"/>
  <c r="H58" i="16"/>
  <c r="P53" i="11" s="1"/>
  <c r="H61" i="9"/>
  <c r="P39" i="11" s="1"/>
  <c r="G61" i="9"/>
  <c r="O39" i="11" s="1"/>
  <c r="J61" i="9"/>
  <c r="R39" i="11" s="1"/>
  <c r="K61" i="9"/>
  <c r="S39" i="11" s="1"/>
  <c r="I61" i="9"/>
  <c r="Q39" i="11" s="1"/>
  <c r="K57" i="16"/>
  <c r="M53" i="11" s="1"/>
  <c r="H57" i="16"/>
  <c r="J53" i="11" s="1"/>
  <c r="G57" i="16"/>
  <c r="I53" i="11" s="1"/>
  <c r="J57" i="16"/>
  <c r="L53" i="11" s="1"/>
  <c r="I57" i="16"/>
  <c r="K53" i="11" s="1"/>
  <c r="I33" i="18" l="1"/>
  <c r="K33" i="18"/>
  <c r="G106" i="16"/>
  <c r="L33" i="18"/>
  <c r="J33" i="18"/>
  <c r="I35" i="14"/>
  <c r="H10" i="14"/>
  <c r="P34" i="11" s="1"/>
  <c r="O55" i="11"/>
  <c r="M19" i="11"/>
  <c r="I19" i="11"/>
  <c r="L19" i="11"/>
  <c r="J19" i="11"/>
  <c r="G18" i="16"/>
  <c r="G61" i="16"/>
  <c r="G14" i="9"/>
  <c r="G13" i="15"/>
  <c r="I24" i="18"/>
  <c r="H24" i="18"/>
  <c r="L24" i="18"/>
  <c r="J24" i="18"/>
  <c r="K24" i="18"/>
  <c r="G64" i="9"/>
  <c r="G99" i="9"/>
  <c r="H29" i="18"/>
  <c r="L29" i="18"/>
  <c r="I29" i="18"/>
  <c r="J29" i="18"/>
  <c r="K29" i="18"/>
  <c r="L31" i="18"/>
  <c r="H31" i="18"/>
  <c r="I31" i="18"/>
  <c r="K31" i="18"/>
  <c r="J31" i="18"/>
  <c r="L19" i="18"/>
  <c r="H19" i="18"/>
  <c r="K19" i="18"/>
  <c r="I19" i="18"/>
  <c r="J19" i="18"/>
  <c r="L17" i="18"/>
  <c r="H17" i="18"/>
  <c r="K17" i="18"/>
  <c r="J17" i="18"/>
  <c r="I17" i="18"/>
  <c r="H15" i="18"/>
  <c r="L15" i="18"/>
  <c r="I15" i="18"/>
  <c r="K15" i="18"/>
  <c r="J15" i="18"/>
  <c r="H12" i="18"/>
  <c r="I30" i="13"/>
  <c r="J30" i="13"/>
  <c r="K30" i="13"/>
  <c r="I12" i="18" l="1"/>
  <c r="J35" i="14"/>
  <c r="I10" i="14"/>
  <c r="G52" i="15"/>
  <c r="O48" i="11" s="1"/>
  <c r="H70" i="15"/>
  <c r="I70" i="15"/>
  <c r="J70" i="15"/>
  <c r="K70" i="15"/>
  <c r="H58" i="13"/>
  <c r="P31" i="11" s="1"/>
  <c r="I58" i="13"/>
  <c r="Q31" i="11" s="1"/>
  <c r="J58" i="13"/>
  <c r="R31" i="11" s="1"/>
  <c r="K58" i="13"/>
  <c r="S31" i="11" s="1"/>
  <c r="G134" i="9"/>
  <c r="O43" i="11" s="1"/>
  <c r="Q34" i="11" l="1"/>
  <c r="J12" i="18"/>
  <c r="K35" i="14"/>
  <c r="K10" i="14" s="1"/>
  <c r="S34" i="11" s="1"/>
  <c r="J10" i="14"/>
  <c r="R34" i="11" s="1"/>
  <c r="J134" i="9"/>
  <c r="R43" i="11" s="1"/>
  <c r="I134" i="9"/>
  <c r="Q43" i="11" s="1"/>
  <c r="H26" i="18"/>
  <c r="H21" i="18"/>
  <c r="K52" i="15"/>
  <c r="S48" i="11" s="1"/>
  <c r="H134" i="9"/>
  <c r="K134" i="9"/>
  <c r="S43" i="11" s="1"/>
  <c r="J52" i="15"/>
  <c r="R48" i="11" s="1"/>
  <c r="I52" i="15"/>
  <c r="Q48" i="11" s="1"/>
  <c r="H52" i="15"/>
  <c r="H10" i="13"/>
  <c r="P29" i="11" s="1"/>
  <c r="J10" i="13"/>
  <c r="R29" i="11" s="1"/>
  <c r="K12" i="18" l="1"/>
  <c r="G13" i="14"/>
  <c r="L12" i="18"/>
  <c r="L18" i="11"/>
  <c r="I26" i="18"/>
  <c r="P48" i="11"/>
  <c r="J21" i="18"/>
  <c r="P43" i="11"/>
  <c r="L26" i="18"/>
  <c r="K26" i="18"/>
  <c r="G55" i="15"/>
  <c r="L21" i="18"/>
  <c r="G137" i="9"/>
  <c r="J26" i="18"/>
  <c r="K21" i="18"/>
  <c r="I21" i="18"/>
  <c r="L29" i="11"/>
  <c r="G51" i="15"/>
  <c r="I48" i="11" s="1"/>
  <c r="I17" i="11" s="1"/>
  <c r="I51" i="15"/>
  <c r="K48" i="11" s="1"/>
  <c r="H51" i="15"/>
  <c r="J48" i="11" s="1"/>
  <c r="J51" i="15"/>
  <c r="L48" i="11" s="1"/>
  <c r="K51" i="15"/>
  <c r="M48" i="11" s="1"/>
  <c r="H9" i="14"/>
  <c r="J34" i="11" s="1"/>
  <c r="K10" i="13"/>
  <c r="S29" i="11" s="1"/>
  <c r="M18" i="11" s="1"/>
  <c r="I10" i="13"/>
  <c r="Q29" i="11" s="1"/>
  <c r="K18" i="11" s="1"/>
  <c r="J18" i="11" l="1"/>
  <c r="J17" i="11"/>
  <c r="K29" i="11"/>
  <c r="M29" i="11"/>
  <c r="I9" i="14"/>
  <c r="K34" i="11" s="1"/>
  <c r="K17" i="11" l="1"/>
  <c r="J9" i="14"/>
  <c r="L34" i="11" s="1"/>
  <c r="L17" i="11" s="1"/>
  <c r="K9" i="14"/>
  <c r="M34" i="11" s="1"/>
  <c r="M17" i="11" s="1"/>
  <c r="G58" i="13" l="1"/>
  <c r="G61" i="13" l="1"/>
  <c r="O31" i="11"/>
  <c r="L9" i="18"/>
  <c r="H9" i="18"/>
  <c r="K9" i="18"/>
  <c r="J9" i="18"/>
  <c r="I9" i="18"/>
  <c r="I7" i="18"/>
  <c r="G13" i="13" l="1"/>
  <c r="O29" i="11"/>
  <c r="I18" i="11" s="1"/>
  <c r="J36" i="18" s="1"/>
  <c r="L7" i="18"/>
  <c r="H7" i="18"/>
  <c r="K7" i="18"/>
  <c r="J7" i="18"/>
  <c r="I21" i="11" l="1"/>
  <c r="I36" i="18"/>
  <c r="K36" i="18"/>
  <c r="L36" i="18"/>
  <c r="H36" i="18"/>
</calcChain>
</file>

<file path=xl/sharedStrings.xml><?xml version="1.0" encoding="utf-8"?>
<sst xmlns="http://schemas.openxmlformats.org/spreadsheetml/2006/main" count="1037" uniqueCount="460">
  <si>
    <t>VALUE CASE TOOL - CIRCULAR ECONOMY BUSINESS MODELS</t>
  </si>
  <si>
    <t>Introduction</t>
  </si>
  <si>
    <r>
      <t xml:space="preserve">Welcome to the value case tool of the Circular Economy for the Finnish Manufacturing Industry Programme!
</t>
    </r>
    <r>
      <rPr>
        <sz val="10"/>
        <color theme="1"/>
        <rFont val="Arial"/>
        <family val="2"/>
      </rPr>
      <t>The purpose of this tool is to give you a high-level understanding of the value potential of circular economy business models for your company.</t>
    </r>
    <r>
      <rPr>
        <b/>
        <sz val="10"/>
        <color theme="1"/>
        <rFont val="Arial"/>
        <family val="2"/>
      </rPr>
      <t xml:space="preserve">
</t>
    </r>
    <r>
      <rPr>
        <sz val="10"/>
        <color theme="1"/>
        <rFont val="Arial"/>
        <family val="2"/>
      </rPr>
      <t xml:space="preserve">In other words, </t>
    </r>
    <r>
      <rPr>
        <b/>
        <u/>
        <sz val="10"/>
        <color theme="1"/>
        <rFont val="Arial"/>
        <family val="2"/>
      </rPr>
      <t>this is not a comprehensive business case tool,</t>
    </r>
    <r>
      <rPr>
        <sz val="10"/>
        <color theme="1"/>
        <rFont val="Arial"/>
        <family val="2"/>
      </rPr>
      <t xml:space="preserve"> but rather a tool to help you
- understand the value levers of circular business models and their sub-models
- estimate revenue potential, cost impact and investment need for your company through simple calculations
- identify the most promising circular business models from a financial perspective
</t>
    </r>
    <r>
      <rPr>
        <b/>
        <sz val="10"/>
        <color theme="1"/>
        <rFont val="Arial"/>
        <family val="2"/>
      </rPr>
      <t xml:space="preserve">Overall user instructions:
</t>
    </r>
    <r>
      <rPr>
        <sz val="10"/>
        <color theme="1"/>
        <rFont val="Arial"/>
        <family val="2"/>
      </rPr>
      <t>1. Enter your company data in the 'General inputs' sheet. 
2. Enter data on the business model specific sheets (1-5) for the sub-models that you have identified relevant for your company.
3. Review overall value potential in the 'Value case summary' sheet.</t>
    </r>
    <r>
      <rPr>
        <b/>
        <sz val="10"/>
        <color theme="1"/>
        <rFont val="Arial"/>
        <family val="2"/>
      </rPr>
      <t xml:space="preserve"> 
</t>
    </r>
    <r>
      <rPr>
        <i/>
        <sz val="10"/>
        <color theme="1"/>
        <rFont val="Arial"/>
        <family val="2"/>
      </rPr>
      <t xml:space="preserve">Please note that </t>
    </r>
    <r>
      <rPr>
        <b/>
        <i/>
        <u/>
        <sz val="10"/>
        <color theme="1"/>
        <rFont val="Arial"/>
        <family val="2"/>
      </rPr>
      <t>the tool should be used only for one product</t>
    </r>
    <r>
      <rPr>
        <i/>
        <sz val="10"/>
        <color theme="1"/>
        <rFont val="Arial"/>
        <family val="2"/>
      </rPr>
      <t>, meaning that you should create a separate copy of the Excel file for each product you want to assess,</t>
    </r>
    <r>
      <rPr>
        <b/>
        <sz val="10"/>
        <color theme="1"/>
        <rFont val="Arial"/>
        <family val="2"/>
      </rPr>
      <t xml:space="preserve">
</t>
    </r>
  </si>
  <si>
    <t>Content overview</t>
  </si>
  <si>
    <t>Legends</t>
  </si>
  <si>
    <t>Sheet</t>
  </si>
  <si>
    <t>Description</t>
  </si>
  <si>
    <t>Worksheets</t>
  </si>
  <si>
    <t>Introduction of the model purpose, content and key user instructions.</t>
  </si>
  <si>
    <t>ABC</t>
  </si>
  <si>
    <t>Information sheets</t>
  </si>
  <si>
    <t>Value case summary</t>
  </si>
  <si>
    <t>Overall summary of the value potential calculations.</t>
  </si>
  <si>
    <t>General inputs</t>
  </si>
  <si>
    <t>Key input data - enter your company and product specific data on this sheet.</t>
  </si>
  <si>
    <t>Business model inputs</t>
  </si>
  <si>
    <t>Cells</t>
  </si>
  <si>
    <t>Overview of all value levers.</t>
  </si>
  <si>
    <t>xx</t>
  </si>
  <si>
    <r>
      <rPr>
        <b/>
        <sz val="10"/>
        <color theme="1"/>
        <rFont val="Arial"/>
        <family val="2"/>
      </rPr>
      <t xml:space="preserve">Input cell: </t>
    </r>
    <r>
      <rPr>
        <sz val="10"/>
        <color theme="1"/>
        <rFont val="Arial"/>
        <family val="2"/>
      </rPr>
      <t>Field for manual input data entry</t>
    </r>
  </si>
  <si>
    <t>1. Circular supply chain</t>
  </si>
  <si>
    <t>Sheet for calculating value potential of the Circular Supply Chain sub-business models:</t>
  </si>
  <si>
    <r>
      <rPr>
        <b/>
        <sz val="10"/>
        <color theme="1"/>
        <rFont val="Arial"/>
        <family val="2"/>
      </rPr>
      <t>Calculation:</t>
    </r>
    <r>
      <rPr>
        <sz val="10"/>
        <color theme="1"/>
        <rFont val="Arial"/>
        <family val="2"/>
      </rPr>
      <t xml:space="preserve"> Do not enter data!</t>
    </r>
  </si>
  <si>
    <t>1.1 Build to last
1.2 Circular supplies</t>
  </si>
  <si>
    <t>2. Sharing Platform</t>
  </si>
  <si>
    <t>Sheet for calculating value potential of the Sharing platform sub-business model:</t>
  </si>
  <si>
    <t>2.1 Share</t>
  </si>
  <si>
    <t>Calculation details</t>
  </si>
  <si>
    <t>3. Product Life Extension</t>
  </si>
  <si>
    <t>Sheet for calculating value potential of the Product Life Extension sub-business models:</t>
  </si>
  <si>
    <t>3.1 Repair &amp; Maintain
3.2 Upgrade
3.3 Resell
3.4 Remanufacture</t>
  </si>
  <si>
    <t>You may find additional information on the calculations, including a description of the different parameters and the calculation formulas, by pressing the [+] sign on top of the two columns at the right side of each worksheet.</t>
  </si>
  <si>
    <t>4. Recovery &amp; Recycling</t>
  </si>
  <si>
    <t>Sheet for calculating value potential of the Recovery &amp; Recycling sub-business models:</t>
  </si>
  <si>
    <t>4.1 Recycle/upcycle
4.2 Return</t>
  </si>
  <si>
    <t>5. Product as a Service</t>
  </si>
  <si>
    <t>Sheet for calculating value potential of the Product as a Service sub-business models:</t>
  </si>
  <si>
    <t>5.1 Product as a Service
5.2 Performance as a Service</t>
  </si>
  <si>
    <t>Business model descriptions</t>
  </si>
  <si>
    <t>Business model</t>
  </si>
  <si>
    <t>Circular Supply Chain</t>
  </si>
  <si>
    <t>Build to last</t>
  </si>
  <si>
    <t>Design products that are durable and easy to repair (e.g. modular)</t>
  </si>
  <si>
    <t>Circular supplies</t>
  </si>
  <si>
    <t>Use recyclable materials in production, e.g. renewable and bio-based materials, chemicals &amp; energy to increase recovery rates</t>
  </si>
  <si>
    <t>Sharing platform</t>
  </si>
  <si>
    <t>Share</t>
  </si>
  <si>
    <t>Develop solutions that enable increased use of capacity.</t>
  </si>
  <si>
    <t>Product Life Extension</t>
  </si>
  <si>
    <t>Repair &amp; Maintain</t>
  </si>
  <si>
    <t>Deliver repair and maintenance services to extend the life of existing products in the market</t>
  </si>
  <si>
    <t>Upgrade</t>
  </si>
  <si>
    <t>Improve product performance by upgrading existing components with newer ones</t>
  </si>
  <si>
    <t>Resell</t>
  </si>
  <si>
    <t>Resell products that have reached their useful life to second and third hand markets</t>
  </si>
  <si>
    <t>Remanufacture</t>
  </si>
  <si>
    <t>Take back and perform industry-like restoration or improvement of original functionality of products and remarket them with lower price</t>
  </si>
  <si>
    <t>Recovery &amp; Recycling</t>
  </si>
  <si>
    <t>Recycle/upcycle</t>
  </si>
  <si>
    <t>Collect and recover materials of end-of-life products and reuse them in own production</t>
  </si>
  <si>
    <t>Return</t>
  </si>
  <si>
    <t>Return wasted parts and materials to the source (e.g. waste and by-products from own production)</t>
  </si>
  <si>
    <t>Product as a Service</t>
  </si>
  <si>
    <t>Offer customers to use a product against a subscription fee or usage based charges instead of owning it</t>
  </si>
  <si>
    <t>Performance as a Service</t>
  </si>
  <si>
    <t>Offer customers to buy a pre-defined service and quality level and commit to guaranteeing a specific result</t>
  </si>
  <si>
    <t>VALUE CASE SUMMARY</t>
  </si>
  <si>
    <t>Overall value potential [€]</t>
  </si>
  <si>
    <t>Year 1</t>
  </si>
  <si>
    <t>Year 2</t>
  </si>
  <si>
    <t>Year 3</t>
  </si>
  <si>
    <t>Year 4</t>
  </si>
  <si>
    <t>Year 5</t>
  </si>
  <si>
    <t>Total revenue potential [€]</t>
  </si>
  <si>
    <t>Total EBITDA potential [€]</t>
  </si>
  <si>
    <t>Investment need [€]</t>
  </si>
  <si>
    <t>Breakeven year:</t>
  </si>
  <si>
    <t xml:space="preserve">Business model </t>
  </si>
  <si>
    <t xml:space="preserve">Nr. </t>
  </si>
  <si>
    <t>Sub-model</t>
  </si>
  <si>
    <t>Total investment need [€]</t>
  </si>
  <si>
    <t>Circular supply chain</t>
  </si>
  <si>
    <t>1.1</t>
  </si>
  <si>
    <t>1.2</t>
  </si>
  <si>
    <t>2.1</t>
  </si>
  <si>
    <t>3.1</t>
  </si>
  <si>
    <t>3.2</t>
  </si>
  <si>
    <t>3.3</t>
  </si>
  <si>
    <t>3.4</t>
  </si>
  <si>
    <t>4.1</t>
  </si>
  <si>
    <t>Recycle / upcycle</t>
  </si>
  <si>
    <t>4.2</t>
  </si>
  <si>
    <t>5.1.1</t>
  </si>
  <si>
    <t>Product as a Service (subscription)</t>
  </si>
  <si>
    <t>5.1.2</t>
  </si>
  <si>
    <t>Product as a Service (usage-based)</t>
  </si>
  <si>
    <t>5.2</t>
  </si>
  <si>
    <t>GENERAL INPUTS</t>
  </si>
  <si>
    <t>Input data for last financial reporting (year 0)</t>
  </si>
  <si>
    <t>COST STRUCTURE</t>
  </si>
  <si>
    <t>In this section, please add all costs on company level.</t>
  </si>
  <si>
    <t>Calculation</t>
  </si>
  <si>
    <t>Value in €</t>
  </si>
  <si>
    <t>% share of COGS</t>
  </si>
  <si>
    <t>Cost of goods sold</t>
  </si>
  <si>
    <t xml:space="preserve">Direct materials </t>
  </si>
  <si>
    <t>Direct labor</t>
  </si>
  <si>
    <t>Manufacturing overhead</t>
  </si>
  <si>
    <t>Utilities</t>
  </si>
  <si>
    <t>Other</t>
  </si>
  <si>
    <t>Operating expenses</t>
  </si>
  <si>
    <t>% share of SG&amp;A</t>
  </si>
  <si>
    <t>Selling, general &amp; administrative expenses</t>
  </si>
  <si>
    <t>Selling</t>
  </si>
  <si>
    <t>General administration</t>
  </si>
  <si>
    <t>% share of other OPEX</t>
  </si>
  <si>
    <t>Other operating expenses</t>
  </si>
  <si>
    <t>R&amp;D expenses</t>
  </si>
  <si>
    <t>IT expenses</t>
  </si>
  <si>
    <t>PRODUCT INFORMATION</t>
  </si>
  <si>
    <t>This section is for product-related information.</t>
  </si>
  <si>
    <t>Product</t>
  </si>
  <si>
    <t>Add product name here</t>
  </si>
  <si>
    <t>Retail price [€ / unit]</t>
  </si>
  <si>
    <t>Product lifecycle [years]</t>
  </si>
  <si>
    <t>Units produced and sold / year [units]</t>
  </si>
  <si>
    <t>Annual sales growth [%]</t>
  </si>
  <si>
    <t>Units produced and sold / year</t>
  </si>
  <si>
    <t>Total material cost / year [€]</t>
  </si>
  <si>
    <t>Cost of goods sold / unit</t>
  </si>
  <si>
    <t>OTHER INFORMATION</t>
  </si>
  <si>
    <t>Manufacturing waste</t>
  </si>
  <si>
    <t>Total wasted material [tonne/year]</t>
  </si>
  <si>
    <t>of which landfill waste [%]</t>
  </si>
  <si>
    <t>Value lever (tier 1)</t>
  </si>
  <si>
    <t>Value lever (tier 2)</t>
  </si>
  <si>
    <t>Revenue</t>
  </si>
  <si>
    <t>Increase sales</t>
  </si>
  <si>
    <t>Cost</t>
  </si>
  <si>
    <t>Reduce volume of direct materials</t>
  </si>
  <si>
    <t>Reduce component variety</t>
  </si>
  <si>
    <t>Reduce production of spare parts</t>
  </si>
  <si>
    <t>Other costs</t>
  </si>
  <si>
    <t>Investment</t>
  </si>
  <si>
    <t>Product design / R&amp;D</t>
  </si>
  <si>
    <t>3D Printing</t>
  </si>
  <si>
    <t>Other technology investments</t>
  </si>
  <si>
    <t>Other investments</t>
  </si>
  <si>
    <t>Reduce cost of direct materials</t>
  </si>
  <si>
    <t>Reduce utility cost</t>
  </si>
  <si>
    <t>Material processing cost</t>
  </si>
  <si>
    <t>Sourcing/procurement process development</t>
  </si>
  <si>
    <t>Sourcing platform development</t>
  </si>
  <si>
    <t>Material processing tools and machinery</t>
  </si>
  <si>
    <t>Energy harvesting</t>
  </si>
  <si>
    <t>2. Sharing platform</t>
  </si>
  <si>
    <t>Transaction fees</t>
  </si>
  <si>
    <t>Add-on sales</t>
  </si>
  <si>
    <t>Ongoing platform development &amp; maintenance</t>
  </si>
  <si>
    <t>Service costs</t>
  </si>
  <si>
    <t>Initial platform development</t>
  </si>
  <si>
    <t xml:space="preserve">Devices for tracking and monitoring products </t>
  </si>
  <si>
    <t>Service sales</t>
  </si>
  <si>
    <t>Service cost</t>
  </si>
  <si>
    <t>Sales cost</t>
  </si>
  <si>
    <t>Diagnostic tools</t>
  </si>
  <si>
    <t>Spare part/ add-on sales</t>
  </si>
  <si>
    <t>2nd hand sale</t>
  </si>
  <si>
    <t>3rd hand sale</t>
  </si>
  <si>
    <t>Product takeback and inspection</t>
  </si>
  <si>
    <t>Investments</t>
  </si>
  <si>
    <t>Resell remanufactured products</t>
  </si>
  <si>
    <t>Reduce material cost</t>
  </si>
  <si>
    <t>Labor cost</t>
  </si>
  <si>
    <t>New equipment</t>
  </si>
  <si>
    <t>Take-back program</t>
  </si>
  <si>
    <t>Technology investments</t>
  </si>
  <si>
    <t>Lower material costs</t>
  </si>
  <si>
    <t>Logistic costs</t>
  </si>
  <si>
    <t>Material processing costs</t>
  </si>
  <si>
    <t>Collection points</t>
  </si>
  <si>
    <t>Robotics</t>
  </si>
  <si>
    <t>UV/ IR / NIR/ NMR Spectroscopy</t>
  </si>
  <si>
    <t>Sell wasted materials</t>
  </si>
  <si>
    <t>Reduce disposal cost</t>
  </si>
  <si>
    <t>Waste collection, sorting and processing cost</t>
  </si>
  <si>
    <t>Waste collection, sorting and processing facilities</t>
  </si>
  <si>
    <t>5.1</t>
  </si>
  <si>
    <t xml:space="preserve">Product as a Service </t>
  </si>
  <si>
    <t>Monthly subscription fees / Usage-based fees</t>
  </si>
  <si>
    <t>Repair and maintenance cost</t>
  </si>
  <si>
    <t>Insurance cost</t>
  </si>
  <si>
    <t>Reduce material costs</t>
  </si>
  <si>
    <t>Asset acquisition</t>
  </si>
  <si>
    <t>Monthly service fees</t>
  </si>
  <si>
    <t>Service staff</t>
  </si>
  <si>
    <t>1. CIRCULAR SUPPLY CHAIN</t>
  </si>
  <si>
    <t>Use of renewable energy, bio-based or potentially completely recyclable materials.</t>
  </si>
  <si>
    <t>1.1. Build to last</t>
  </si>
  <si>
    <t>Value potential [€]</t>
  </si>
  <si>
    <t>Increase sales through improved responsiveness e.g. through Build To Order / Configure to Order processes.</t>
  </si>
  <si>
    <t>(Estimated increase in sales [%] x # of units sold / year) x Product price [€]</t>
  </si>
  <si>
    <t>Estimated increase in sales [%]</t>
  </si>
  <si>
    <t>Estimated increase in sales thanks to better response time resulting from reduced concern of too many parts and unecessary procedures.</t>
  </si>
  <si>
    <t xml:space="preserve">Reduce volume of direct materials by optimizing product design so that less materials are required to manufacture the product, or by using e.g. 3D printing. </t>
  </si>
  <si>
    <t>Estimated material volume reduction  x total material cost / year</t>
  </si>
  <si>
    <t>Estimated material volume reduction [%]</t>
  </si>
  <si>
    <t>Estimated material volume reduction with optimized product design.</t>
  </si>
  <si>
    <t>Achieve economies of scale by reducing the number of unique components and thus achieving a purchasing leverage.</t>
  </si>
  <si>
    <t>(Direct materials [€] / unit x Estimated reduction through purchasing leverage [%]) x # of units sold / year</t>
  </si>
  <si>
    <t>Estimated input cost reduction [%]</t>
  </si>
  <si>
    <t>Estimated reduction in material cost through improved purchasing power.</t>
  </si>
  <si>
    <t>Reduce inventory cost</t>
  </si>
  <si>
    <t>Reduce inventory cost through standardization, as common parts are stored and resupplied only as needed, and number of component inventory categories is reduced.</t>
  </si>
  <si>
    <t>Inventory cost x Estimated reduction of inventory cost through standardization [%)</t>
  </si>
  <si>
    <t>Inventory cost (for selected product) [€]</t>
  </si>
  <si>
    <t>Average inventory cost for selected product per year.</t>
  </si>
  <si>
    <t>Estimated reduction of inventory cost [%]</t>
  </si>
  <si>
    <t>Estimated inventory cost reduction impact of reduced number of unique parts and components.</t>
  </si>
  <si>
    <t>Reduce costs associated with spare part production through reduced component variety and consequent smaller need of unique spare/upgrade parts.</t>
  </si>
  <si>
    <t>Spare part production cost [€] x Estimated cost reduction [%]</t>
  </si>
  <si>
    <t>Spare part production cost (for selected product) [€]</t>
  </si>
  <si>
    <t>Cost associated with producing spare/upgrade parts for selected product.</t>
  </si>
  <si>
    <t>Estimated cost reduction [%]</t>
  </si>
  <si>
    <t>Estimated cost reduction through decreased production of different spare/upgrade parts.</t>
  </si>
  <si>
    <t>Possible other costs.</t>
  </si>
  <si>
    <t>Design a modular product architecture and investigate the possibility to use renewable materials in production.</t>
  </si>
  <si>
    <t xml:space="preserve">Invest in 3D printing technology to optimize use of direct materials in production. </t>
  </si>
  <si>
    <t>Investments in other technologies, such as artificial intelligence, augmented/virtual reality, big data, digital twin, IoT, machine learning, machine vision and RFID to facilitate design for circularity.</t>
  </si>
  <si>
    <t>Possible other investments.</t>
  </si>
  <si>
    <t>1.2. Circular supplies</t>
  </si>
  <si>
    <t>Use recyclable materials in production, e.g. renewable and bio-based materials, chemicals &amp; energy to increase recovery rates.</t>
  </si>
  <si>
    <t>Reduce cost of direct materials by replacing existing materials with secondary materials or new renewable and bio-based materials.</t>
  </si>
  <si>
    <t>(Direct material cost / unit [€] x estimated cost reduction %) x number of units sold / year</t>
  </si>
  <si>
    <t>Estimated material cost reduction [%]</t>
  </si>
  <si>
    <t>Estimated material cost reduction through replacing some materials with secondary materials and / or renewable / bio-based materials. When making the estimate, consider both the cost of the replacement materials and the amount of product material you could replace with them.</t>
  </si>
  <si>
    <t>Reduce utility cost by replacing existing energy sources with renewable ones.</t>
  </si>
  <si>
    <t>(Utility cost / unit [€] x estimated cost reduction %) x # of units sold / year</t>
  </si>
  <si>
    <t>Estimated utility cost reduction [%]</t>
  </si>
  <si>
    <t>Estimated utility cost reduction through replacing existing energy sources with renewable ones. When making  the estimate, consider both the cost of alternative energy sources and the amount of energy that you could replace with the alternative option.</t>
  </si>
  <si>
    <t>Cost associated with processing recycled materials to ensure that their quality and characteristics are comparable to virgin material.</t>
  </si>
  <si>
    <t>(Other manufacturing overhead cost / unit [€] x Estimated cost increase [%]) x # of units sold / year</t>
  </si>
  <si>
    <t>Estimated increase in other manufacturing overhead costs [%]</t>
  </si>
  <si>
    <t>Develop sourcing/procurement process to facilitate use of circular supplies and to inspect the quality of recycled materials.</t>
  </si>
  <si>
    <t>Investment in developing a platform for sourcing and trading materials.</t>
  </si>
  <si>
    <t>Invest in new tools and machinery for processing recycled materials to make them meet quality requirements, and thus enable their use instead of virgin materials.</t>
  </si>
  <si>
    <t>Invest in energy harvesting technology to capture energy that would otherwise be lost, such as heat, light, sound, vibration or movement.</t>
  </si>
  <si>
    <t>Investments in other technologies, such as artificial intelligence, augmented/virtual reality, big data, digital twin, IoT, machine learning, machine vision and RFID to facilitate use of circular materials.</t>
  </si>
  <si>
    <t>2. SHARING PLATFORM</t>
  </si>
  <si>
    <t>Increase usage rates through collaborative models for usage, access, or ownership</t>
  </si>
  <si>
    <t>2.1. Share</t>
  </si>
  <si>
    <t xml:space="preserve">% fee from each transaction occuring on the sharing platform. </t>
  </si>
  <si>
    <t>(Volume of products on sharing platform x Days shared / year) x (Price / day  [€] x Platform fee / transaction [%]</t>
  </si>
  <si>
    <t>Volume of products on sharing plaftform [units]</t>
  </si>
  <si>
    <t>Share of installed base on platform</t>
  </si>
  <si>
    <t>Days shared / year [days]</t>
  </si>
  <si>
    <t>Share of days when the product is not otherwise utilised</t>
  </si>
  <si>
    <t>Price / day [€]</t>
  </si>
  <si>
    <t>Daily fee for shared product</t>
  </si>
  <si>
    <t>Platform fee / transaction [%]</t>
  </si>
  <si>
    <t xml:space="preserve">Commission charged from each transaction on the platform </t>
  </si>
  <si>
    <t xml:space="preserve">Sale of additional services for shared products such as maintenance, insurance, transportation, tracking &amp; monitoring etc. </t>
  </si>
  <si>
    <t>(((Volume of products on sharing platform x Days shared / year) / Average length of sharing agreement) x Volume of add-on sales [%]) x (Value of add-ons x Price / day]</t>
  </si>
  <si>
    <t>Average length of sharing agreement [days]</t>
  </si>
  <si>
    <t>Average number of days for which a user would rent a shared product at once.</t>
  </si>
  <si>
    <t>Volume of add-on sales [% of sharing agreements]</t>
  </si>
  <si>
    <t>Estimated share of sharing agreements that would include some add-on sales.</t>
  </si>
  <si>
    <t>Value of add-ons [% of daily fee]</t>
  </si>
  <si>
    <t xml:space="preserve">Estimated amount of money customers would be willing to spend on add-ons, as a share of the daily fee for a shared product.  </t>
  </si>
  <si>
    <t>Costs associated with ongoing platform development and maintenance.</t>
  </si>
  <si>
    <t>IT costs [€] x estimated increase in IT costs %</t>
  </si>
  <si>
    <t>Estimated increase in IT costs [%]</t>
  </si>
  <si>
    <t>Costs associated with provision of additional services, such as maintenance, insurance, logistics, asset tracking &amp; monitoring etc.</t>
  </si>
  <si>
    <t>COGS [€] x estimated increase in COGS [%]</t>
  </si>
  <si>
    <t>Estimated change in COGS [%]</t>
  </si>
  <si>
    <t>Add a [-] before the percentage if the costs are reduced.</t>
  </si>
  <si>
    <t>Possible other costs</t>
  </si>
  <si>
    <t>Costs associated with initial platform / app development before launch.</t>
  </si>
  <si>
    <t>Devices that facilitate tracking product location, availability, energy consumption, etc, such as NFC/QR identifiers, GPS trackers and sensors.</t>
  </si>
  <si>
    <t>Investments in technologies such as artificial intelligence, big data, machine learning and blockchain, to develop an increasingly intelligent service and to provide a better value propositon for sharing platform users.</t>
  </si>
  <si>
    <t>Possible other investments</t>
  </si>
  <si>
    <t>3. PRODUCT LIFE EXTENSION</t>
  </si>
  <si>
    <t>Prolongation of the product lifecycle through repair, reprocessing, upgrading and resale.</t>
  </si>
  <si>
    <t>3.1. Repair &amp; Maintain</t>
  </si>
  <si>
    <t>Provide repair and maintenance services to extend the life of existing products in the market.</t>
  </si>
  <si>
    <t>Sell repair and maintenance services.</t>
  </si>
  <si>
    <t>Repair revenue potential [€] + Maintenance revenue potential [€]</t>
  </si>
  <si>
    <t>Number of repair visits per year [visits]</t>
  </si>
  <si>
    <t>Total amount of product repairs per year. The volume can be increased by offering better services and thus gaining market share from other players.</t>
  </si>
  <si>
    <t>Repair price [€ / visit]</t>
  </si>
  <si>
    <t>Estimated price of repair visit.</t>
  </si>
  <si>
    <t>Revenue potential [€]</t>
  </si>
  <si>
    <t>Number of repair visits per year x Repair price [ €/ visit]</t>
  </si>
  <si>
    <t>Number of maintenance visits per year [visits]</t>
  </si>
  <si>
    <t>Total amount of product maintenance visits per year. The volume can be increased by offering condition-based maintenance instead of schedule-based maintenance with the help of improved asset performance monitoring and consequent more accurate condition-related data.</t>
  </si>
  <si>
    <t>Maintenance price [€ / visit]</t>
  </si>
  <si>
    <t>Estimated price of maintenance visit.</t>
  </si>
  <si>
    <t>Number of maintenance visits per year x Maintenance price [ €/ visit]</t>
  </si>
  <si>
    <t>Sell additional products and services for customers using repair and maintenance services, such as tools, parts, equipment etc.</t>
  </si>
  <si>
    <t>[(Number of repair visits x Add-on sales potential) x (Repair price x Add on value)] + [(Number of maintenance visits x Add-on sales potential) x (Maintenance price x Add on value)]</t>
  </si>
  <si>
    <t>Add-on sales potential [% repair visits]</t>
  </si>
  <si>
    <t>Estimated % of repair visits which could include add-on sales</t>
  </si>
  <si>
    <t>Value of add-ons [% of repair price]</t>
  </si>
  <si>
    <t>Estimated amount of money customers would be willing to spend on add-ons as a share of regular repair price.</t>
  </si>
  <si>
    <t>Add-on sales potential [% maintenance visits]</t>
  </si>
  <si>
    <t>Value of add-ons [% of maintenance price]</t>
  </si>
  <si>
    <t>Increased provision of repair and maintenance services might require more staff to perform the operations. However, service costs can also be reduced through predictive, condition-based and remote maintenance solutions and improved asset performance monitoring.</t>
  </si>
  <si>
    <t>Direct labor costs [€] x Estimated change in labor costs [%]</t>
  </si>
  <si>
    <t>Estimated change in labor costs [%]</t>
  </si>
  <si>
    <t xml:space="preserve">Some additional staff might be needed to sell repair &amp; maintenance services. </t>
  </si>
  <si>
    <t>Selling costs [€] x Estimated increase in selling costs [%]</t>
  </si>
  <si>
    <t>Estimated increase in selling costs [%]</t>
  </si>
  <si>
    <t>Meters, sensors and other equipment for monitoring asset condition and performance.</t>
  </si>
  <si>
    <t>Investments in other technologies, such as artificial intelligence, augmented/virtual reality, big data, blockchain, conversational systems, digital twins, machine learning, machine vision, RFID and robotics to develop improved repair and maintenance services.</t>
  </si>
  <si>
    <t>3.2. Upgrade</t>
  </si>
  <si>
    <t>Improve product performance by upgrading existing components with newer ones.</t>
  </si>
  <si>
    <t>Sell spare parts and upgrade components.</t>
  </si>
  <si>
    <t>Volume of products with add-on sales x Add-on value</t>
  </si>
  <si>
    <t>Volume of products with add-on sales [units / year]</t>
  </si>
  <si>
    <t>Estimated share of installed products that could benefit from upgrade parts.</t>
  </si>
  <si>
    <t>Add-on value [€]</t>
  </si>
  <si>
    <t>Estimated amount of money customers would be willing to spend on upgrade parts (share of initial cost of the product).</t>
  </si>
  <si>
    <t>Staff for selling spare parts.</t>
  </si>
  <si>
    <t xml:space="preserve"> Selling costs [€] x Estimated increase in selling costs [%]</t>
  </si>
  <si>
    <t>More staff might be needed for spare part and upgrade installation and other related services. However, service costs can also be reduced through predictive, condition-based and remote maintenance solutions and improved asset performance monitoring.</t>
  </si>
  <si>
    <t>3.3. Resell</t>
  </si>
  <si>
    <t>Resell products that have reached their useful life to second and third hand markets.</t>
  </si>
  <si>
    <t>Sell products and their parts to 2nd hand market with lower price.</t>
  </si>
  <si>
    <t>Volume of products for 2nd hand sale [units / year] x Price of 2nd hand product [€]</t>
  </si>
  <si>
    <t>Volume of products for 2nd hand sale [units / year]</t>
  </si>
  <si>
    <t>Share of installed base disposed before end of technical life, and share of those that can be collected and are suitable for 2nd hand life.</t>
  </si>
  <si>
    <t>Price of second hand product [€]</t>
  </si>
  <si>
    <t>Price of 2nd hand products is typically lower than original product price.</t>
  </si>
  <si>
    <t>Sell products and their parts to 3rd hand market with lower price.</t>
  </si>
  <si>
    <t>Volume of products for 3rd hand sale [units / year] x Price of 3rd hand product [€]</t>
  </si>
  <si>
    <t>Volume of products for 3nd hand sale [units / year]</t>
  </si>
  <si>
    <t>Share of 2nd hand products disposed before end of technical life, and share of those that can be collected and are suitable for 3rd hand life.</t>
  </si>
  <si>
    <t>Price of 3rd hand products is typically lower than 2nd hand price.</t>
  </si>
  <si>
    <t>Costs associated with selling second hand products.</t>
  </si>
  <si>
    <t xml:space="preserve"> Selling expenses [€] x Estimated increase in selling expenses [%]</t>
  </si>
  <si>
    <t>Estimated increase in selling expenses [%]</t>
  </si>
  <si>
    <t>More staff might be required for 2nd hand sales operations.</t>
  </si>
  <si>
    <t>Other manufacturing overhead [€] x Estimated increase in other manufacturing overhead costs [%]</t>
  </si>
  <si>
    <t>Investments e.g. in technology to facilitate sale of 2nd hand products. Investments could also be related to machinery and equipment required to inspect quality of products.</t>
  </si>
  <si>
    <t>3.4. Remanufacture</t>
  </si>
  <si>
    <t>Take back and perform industry-like restoration or improvement of original functionality of products and remarket them with lower price.</t>
  </si>
  <si>
    <t>Resell remanufactured products with lower price.</t>
  </si>
  <si>
    <t>Volume of remanufactured products [units / year] x Reman price [€]</t>
  </si>
  <si>
    <t>Volume of remanufactured products [units / year]</t>
  </si>
  <si>
    <t>Estimated number of installed products reaching the end of their technical life per year and share of those that can be collected and remanufactured</t>
  </si>
  <si>
    <t>Reman price [€]</t>
  </si>
  <si>
    <t>The price of remanufactured products is typically lower than that of new products.</t>
  </si>
  <si>
    <t>Reduce material cost through increased reuse of materials from already existing products and consequent smaller need to purchase new materials.</t>
  </si>
  <si>
    <t>Direct materials [€] x estimated cost reduction %</t>
  </si>
  <si>
    <t>Reduce utility cost through increased reuse of materials and components from already existing products, and consequently avoided production.</t>
  </si>
  <si>
    <t>Utility cost [€ ] x estimated cost reduction %</t>
  </si>
  <si>
    <t xml:space="preserve">Additional staff for collecting, inspecting, remanufacturing and testing products. </t>
  </si>
  <si>
    <t>Direct labor costs [€] x Estimated increase in labor costs [%]</t>
  </si>
  <si>
    <t>Estimated increase in labor costs [%]</t>
  </si>
  <si>
    <t>Additional staff for selling remanufactured products.</t>
  </si>
  <si>
    <t>Equipment for remanufacturing processes (e.g. recycling, cleaning &amp; inspection technology)</t>
  </si>
  <si>
    <t>Develop a take-back program to ensure high return rate of products for remanufacturing. Operate the process internally or source the service from special providers.</t>
  </si>
  <si>
    <t>Investments in technologies, such as 3D printing, robotics, artificial intelligence, augmented/virtual reality, big data, blockchain, conversational systems, digital twins, machine learning, machine vision, RFID and nano-technology to enable efficient remanufacturing processes.</t>
  </si>
  <si>
    <t>4. RECOVERY &amp; RECYCLING</t>
  </si>
  <si>
    <t>Recovery of usable resources or energy from waste or by-products.</t>
  </si>
  <si>
    <t>3.1. Recycle / upcycle</t>
  </si>
  <si>
    <t xml:space="preserve">Collect and recover materials of end-of-life products and reuse them in own production. </t>
  </si>
  <si>
    <t>Year  4</t>
  </si>
  <si>
    <t>Lower material cost by using recycled materials from own products instead of purchasing virgin materials.</t>
  </si>
  <si>
    <t>(Number of recovered products / year x Recyclable materials [%]) x (1- Price of scrap material [% of virgin price]) x Direct materials [€ / unit])</t>
  </si>
  <si>
    <t>Number of recovered products / year [units]</t>
  </si>
  <si>
    <t>Estimated number of products reaching end of life / year and share of them recovered.</t>
  </si>
  <si>
    <t>Recyclable materials [% of material volume]</t>
  </si>
  <si>
    <t>Share of of product material volume that can be recycled.</t>
  </si>
  <si>
    <t>Price of scrap material [% of virgin price]</t>
  </si>
  <si>
    <t>Estimate on how much the scrap material costs as a share of virgin material price.</t>
  </si>
  <si>
    <t>Costs associated with transporting products/materials between collection, processing and manufacturing facilities.</t>
  </si>
  <si>
    <t>Other manufacturing overhead cost [€] x Estimated cost increase [%]</t>
  </si>
  <si>
    <t>Costs associated with material sorting, processing and recycling.</t>
  </si>
  <si>
    <t>Establish facilities for collecting end-of-life products / establish contract with existing player in the business.</t>
  </si>
  <si>
    <t>Invest in robotics to automate material sorting and quality control.</t>
  </si>
  <si>
    <t>Invest in UV / IR / NIR / NMR Spectroscopy to improve detection of materials in mixed waste.</t>
  </si>
  <si>
    <t>Investments in other technologies, such as machine vision to automate material sorting and quality control.</t>
  </si>
  <si>
    <t>3.2. Return</t>
  </si>
  <si>
    <t>Return wasted parts and materials to the source (e.g. waste and by-products from own production).</t>
  </si>
  <si>
    <t>Engage in industrial symbiosis, and sell wasted materials to external parties in other sectors for reuse.</t>
  </si>
  <si>
    <t>(Share of total wasted material going for sale x Total wasted material) x Average scrap value</t>
  </si>
  <si>
    <t>Share of total wasted material going for sale [%]</t>
  </si>
  <si>
    <t>Estimated share of total wasted material going for sale.</t>
  </si>
  <si>
    <t>Average scrap value [€ / tonne]</t>
  </si>
  <si>
    <t>Average value of scrap material per tonne.</t>
  </si>
  <si>
    <t>Lower material cost by reusing waste materials from own production instead of purchasing virgin materials.</t>
  </si>
  <si>
    <t>(Reusable materials [% of total wasted material] x Total wasted material) x (Price of returned material [% of virgin price] x Total material cost /  year [€])</t>
  </si>
  <si>
    <t>Reusable materials [% of total wasted material]</t>
  </si>
  <si>
    <t>Share of total wasted materials that can be reused.</t>
  </si>
  <si>
    <t>Price of returned material [% of virgin price]</t>
  </si>
  <si>
    <t>Estimate of how much the scrap material costs as a share of virgin material price (e.g. cost for sorting and processing if done internally, or price paid to recycling company)</t>
  </si>
  <si>
    <t>Reduce disposal cost of landfill waste through increased reuse of materials from already existing products.</t>
  </si>
  <si>
    <t>[(Total wasted material [tonne / year] x share of landfill waste %) x estimated waste reduction %] x cost of landfill waste [€]</t>
  </si>
  <si>
    <t>Cost of landfill waste [€ / tonne]</t>
  </si>
  <si>
    <t>Estimated landfill waste reduction [%]</t>
  </si>
  <si>
    <t>Costs associated with collecting, sorting and processing waste at the manufacturing site(s).</t>
  </si>
  <si>
    <t>Establish facilities for collecting, sorting and processing waste at the manufacturing site(s).</t>
  </si>
  <si>
    <t>5. PRODUCT AS A SERVICE</t>
  </si>
  <si>
    <t>Offer of product use with retention of the product at the producer to increase resource productivity.</t>
  </si>
  <si>
    <t>5.1. Product as a service</t>
  </si>
  <si>
    <t>Offer customers to use a product against a subscription fee or usage based charges instead of owning it.</t>
  </si>
  <si>
    <t>Note! Please select either the subsription based or the usage based revenue model.</t>
  </si>
  <si>
    <t>5.1.1 Subscription-based revenue model</t>
  </si>
  <si>
    <t>Monthly subscription fees</t>
  </si>
  <si>
    <t>Monthly subscription fees customers pay for the service. The monthly subscription fee is fixed, meaning that it is not tied to product utilization rate.</t>
  </si>
  <si>
    <t>Estimated as a service product base x (12 x Estimated subscription fee [€/month])</t>
  </si>
  <si>
    <t>Estimated as a service product base [units]</t>
  </si>
  <si>
    <t>Estimated amount of existing customers that will adopt the subscription-based model plus estimated amount of new customers.</t>
  </si>
  <si>
    <t>Subscription fee [€ / month]</t>
  </si>
  <si>
    <t>Estimated price that customers would be willing to pay for the service. Note that this fee should cover all the costs associated with operating the service, incl. handling, repair, logistics, replacement and insurance costs. Also remember that typically the margin for as a service models is much higher than that of traditional product sales as all the risk is shifted from the customer to the service provider.</t>
  </si>
  <si>
    <t>Average repair &amp; maintenance costs [€ / unit / year] x Estimated product base</t>
  </si>
  <si>
    <t>Repair &amp; maintenance cost per year [€ / product]</t>
  </si>
  <si>
    <t>Estimated cost of repair and maintenance per product per year, including materials, labor, utilities etc. Note that intelligent solutions such as predictive and remote maintenance allow you to lower your maintenance cost.</t>
  </si>
  <si>
    <t>Estimated insurance cost [€ / product / year] x Estimated as a service product base</t>
  </si>
  <si>
    <t>Estimated insurance cost [€ / product / year]</t>
  </si>
  <si>
    <t xml:space="preserve">Volume of retired products / year x (% of recyclable materials x total product material cost / year [€]) </t>
  </si>
  <si>
    <t>Volume of retired products / year</t>
  </si>
  <si>
    <t>Estimated number of products under aaS agreement reaching end of life / year. Calculated as product base / lifecycle</t>
  </si>
  <si>
    <t>(1 / product lifecycle)  x Estimated as a service product base</t>
  </si>
  <si>
    <t>% of recyclable materials</t>
  </si>
  <si>
    <t>Costs associated with acquiring the assets under the as-a-service agreement.</t>
  </si>
  <si>
    <t>COGS / unit [€] x estimated product base</t>
  </si>
  <si>
    <t>Investments in technologies, such big data, blockchain, digital twin and machine learning to develop an increasingly intelligent service and optimize its delivery.</t>
  </si>
  <si>
    <t>5.1.2 Usage-based revenue model</t>
  </si>
  <si>
    <t>Usage-based fees</t>
  </si>
  <si>
    <t>Fees based on actual product use (pay per use).</t>
  </si>
  <si>
    <t>Estimated pay per use product base [units]</t>
  </si>
  <si>
    <t>Estimated amount of existing customers that will adopt the usage-based model plus estimated amount of new customers.</t>
  </si>
  <si>
    <t>Estimated pay per use product base x (Average product use per year x Cost per unit rate [€])</t>
  </si>
  <si>
    <t>Average product use per year [unit]</t>
  </si>
  <si>
    <t>Select relevant unit e.g. kg, ton, hour, etc</t>
  </si>
  <si>
    <t>Cost per unit rate [€]</t>
  </si>
  <si>
    <t>Estimated price per unit. The price can be estimated e.g. by first calculating the cost per unit by considering all the costs associated with operating the service, incl. handling, repair, logistics, replacement and insurance costs and dividing that by the average product use per year. Then add a margin for the service (typically much higher than that of traditional product sales), and you have the cost per unit rate.</t>
  </si>
  <si>
    <t>Costs associated with product repair &amp; maintenance.</t>
  </si>
  <si>
    <t>Costs associated with having insurance to cover e.g. service delivery failures and other risks associated with product ownership.</t>
  </si>
  <si>
    <t xml:space="preserve">Reduce material costs through better control of asset lifecycle and consequent higher recovery and recycling rate. </t>
  </si>
  <si>
    <t xml:space="preserve">Volume of retired products / year x (% of recyclable materials x total product material cost [€]) </t>
  </si>
  <si>
    <t>Volume of retired products / year [units]</t>
  </si>
  <si>
    <t>Share of recyclable materials [%]</t>
  </si>
  <si>
    <t>Share of recoverd product materials that can be recycled and reused.</t>
  </si>
  <si>
    <t>5.2. Performance as a service</t>
  </si>
  <si>
    <t>Offer customers to buy a pre-defined service and quality level and commit to guaranteeing a speficic result.</t>
  </si>
  <si>
    <t>Charge monthly fees for a specific service level, instead of charging per service visit.</t>
  </si>
  <si>
    <t>Number of service agreements x (Service agreement price x 12)</t>
  </si>
  <si>
    <t>Number of service agreements [units]</t>
  </si>
  <si>
    <t>Estimated number of installed products adopting the service agreement.</t>
  </si>
  <si>
    <t>Service agreement price [€ /month]</t>
  </si>
  <si>
    <t>Estimated monthly price for service agreement. Note that the price should cover the costs associated with performing the repair and maintenance operations plus a margin, which is typically much higher than for traditional services.</t>
  </si>
  <si>
    <t>Some additional personnel might be needed for performing regular service operations. However, service costs can also be reduced through predictive, condition-based and remote maintenance solutions and improved asset performance monitoring.</t>
  </si>
  <si>
    <t>Add a [-] before the pecentage if the costs are reduced.</t>
  </si>
  <si>
    <t>Breakeven</t>
  </si>
  <si>
    <t>Breakeven calculation</t>
  </si>
  <si>
    <t>Product as a Service (subscription-based)</t>
  </si>
  <si>
    <t>Overall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</si>
</sst>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EUR]"/>
    <numFmt numFmtId="166" formatCode="_-* #,##0\ _€_-;\-* #,##0\ _€_-;_-* &quot;-&quot;??\ _€_-;_-@_-"/>
    <numFmt numFmtId="167" formatCode="#,##0.00\ &quot;€&quot;"/>
  </numFmts>
  <fonts count="25">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theme="1"/>
      <name val="Arial"/>
      <family val="2"/>
    </font>
    <font>
      <i/>
      <sz val="10"/>
      <color rgb="FFFF0000"/>
      <name val="Arial"/>
      <family val="2"/>
    </font>
    <font>
      <b/>
      <sz val="12"/>
      <color theme="1"/>
      <name val="Arial"/>
      <family val="2"/>
    </font>
    <font>
      <sz val="11"/>
      <color theme="1"/>
      <name val="Arial"/>
      <family val="2"/>
    </font>
    <font>
      <sz val="10"/>
      <name val="Arial"/>
      <family val="2"/>
    </font>
    <font>
      <sz val="10"/>
      <color rgb="FFFF0000"/>
      <name val="Arial"/>
      <family val="2"/>
    </font>
    <font>
      <b/>
      <sz val="11"/>
      <color theme="1"/>
      <name val="Arial"/>
      <family val="2"/>
    </font>
    <font>
      <i/>
      <sz val="11"/>
      <color rgb="FFFF0000"/>
      <name val="Arial"/>
      <family val="2"/>
    </font>
    <font>
      <i/>
      <sz val="10"/>
      <name val="Arial"/>
      <family val="2"/>
    </font>
    <font>
      <b/>
      <i/>
      <sz val="12"/>
      <color theme="1"/>
      <name val="Arial"/>
      <family val="2"/>
    </font>
    <font>
      <sz val="10"/>
      <color theme="0"/>
      <name val="Arial"/>
      <family val="2"/>
    </font>
    <font>
      <sz val="8"/>
      <color theme="1"/>
      <name val="Arial"/>
      <family val="2"/>
    </font>
    <font>
      <b/>
      <sz val="8"/>
      <color theme="1"/>
      <name val="Arial"/>
      <family val="2"/>
    </font>
    <font>
      <b/>
      <sz val="12"/>
      <color theme="0"/>
      <name val="Arial"/>
      <family val="2"/>
    </font>
    <font>
      <sz val="11"/>
      <color theme="0"/>
      <name val="Arial"/>
      <family val="2"/>
    </font>
    <font>
      <b/>
      <sz val="12"/>
      <name val="Arial"/>
      <family val="2"/>
    </font>
    <font>
      <sz val="11"/>
      <name val="Calibri"/>
      <family val="2"/>
      <scheme val="minor"/>
    </font>
    <font>
      <b/>
      <sz val="10"/>
      <name val="Arial"/>
      <family val="2"/>
    </font>
    <font>
      <sz val="11"/>
      <name val="Arial"/>
      <family val="2"/>
    </font>
    <font>
      <b/>
      <u/>
      <sz val="10"/>
      <color theme="1"/>
      <name val="Arial"/>
      <family val="2"/>
    </font>
    <font>
      <b/>
      <i/>
      <u/>
      <sz val="10"/>
      <color theme="1"/>
      <name val="Arial"/>
      <family val="2"/>
    </font>
  </fonts>
  <fills count="1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bgColor indexed="64"/>
      </patternFill>
    </fill>
    <fill>
      <patternFill patternType="solid">
        <fgColor theme="4" tint="-0.499984740745262"/>
        <bgColor indexed="64"/>
      </patternFill>
    </fill>
    <fill>
      <patternFill patternType="solid">
        <fgColor theme="6"/>
        <bgColor indexed="64"/>
      </patternFill>
    </fill>
  </fills>
  <borders count="15">
    <border>
      <left/>
      <right/>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theme="0" tint="-0.34998626667073579"/>
      </top>
      <bottom style="dotted">
        <color theme="0" tint="-0.34998626667073579"/>
      </bottom>
      <diagonal/>
    </border>
    <border>
      <left style="medium">
        <color theme="0"/>
      </left>
      <right/>
      <top style="medium">
        <color theme="0"/>
      </top>
      <bottom style="medium">
        <color theme="0"/>
      </bottom>
      <diagonal/>
    </border>
    <border>
      <left/>
      <right/>
      <top style="hair">
        <color theme="6"/>
      </top>
      <bottom/>
      <diagonal/>
    </border>
    <border>
      <left/>
      <right/>
      <top/>
      <bottom style="dotted">
        <color theme="0" tint="-0.34998626667073579"/>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214">
    <xf numFmtId="0" fontId="0" fillId="0" borderId="0" xfId="0"/>
    <xf numFmtId="0" fontId="3" fillId="0" borderId="0" xfId="0" applyFont="1"/>
    <xf numFmtId="0" fontId="4" fillId="0" borderId="0" xfId="0" applyFont="1" applyAlignment="1">
      <alignment horizontal="left" indent="2"/>
    </xf>
    <xf numFmtId="0" fontId="3" fillId="3" borderId="2" xfId="0" applyFont="1" applyFill="1" applyBorder="1"/>
    <xf numFmtId="165" fontId="3" fillId="4" borderId="1" xfId="0" applyNumberFormat="1" applyFont="1" applyFill="1" applyBorder="1"/>
    <xf numFmtId="0" fontId="3" fillId="6" borderId="0" xfId="0" applyFont="1" applyFill="1" applyBorder="1"/>
    <xf numFmtId="0" fontId="2" fillId="6" borderId="0" xfId="0" applyFont="1" applyFill="1" applyBorder="1"/>
    <xf numFmtId="165" fontId="3" fillId="6" borderId="0" xfId="0" applyNumberFormat="1" applyFont="1" applyFill="1" applyBorder="1"/>
    <xf numFmtId="0" fontId="2" fillId="0" borderId="0" xfId="0" applyFont="1" applyBorder="1"/>
    <xf numFmtId="0" fontId="3" fillId="0" borderId="0" xfId="0" applyFont="1" applyBorder="1"/>
    <xf numFmtId="0" fontId="6" fillId="0" borderId="0" xfId="0" applyFo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2" fillId="6" borderId="0" xfId="0" applyFont="1" applyFill="1"/>
    <xf numFmtId="0" fontId="3" fillId="0" borderId="0" xfId="0" applyFont="1" applyBorder="1" applyAlignment="1">
      <alignment horizontal="left" indent="2"/>
    </xf>
    <xf numFmtId="0" fontId="3" fillId="0" borderId="0" xfId="0" applyFont="1" applyBorder="1" applyAlignment="1">
      <alignment horizontal="left" indent="4"/>
    </xf>
    <xf numFmtId="0" fontId="5" fillId="6" borderId="0" xfId="0" applyFont="1" applyFill="1" applyBorder="1" applyAlignment="1">
      <alignment horizontal="left" indent="2"/>
    </xf>
    <xf numFmtId="0" fontId="7" fillId="0" borderId="0" xfId="0" applyFont="1"/>
    <xf numFmtId="0" fontId="3" fillId="7" borderId="0" xfId="0" applyFont="1" applyFill="1"/>
    <xf numFmtId="0" fontId="3" fillId="6" borderId="0" xfId="0" applyFont="1" applyFill="1"/>
    <xf numFmtId="0" fontId="3" fillId="3" borderId="0" xfId="0" applyFont="1" applyFill="1" applyBorder="1"/>
    <xf numFmtId="0" fontId="4" fillId="0" borderId="0" xfId="0" applyFont="1"/>
    <xf numFmtId="0" fontId="6" fillId="7" borderId="0" xfId="0" applyFont="1" applyFill="1"/>
    <xf numFmtId="0" fontId="2" fillId="7" borderId="4" xfId="0" applyFont="1" applyFill="1" applyBorder="1"/>
    <xf numFmtId="0" fontId="3" fillId="7" borderId="4" xfId="0" applyFont="1" applyFill="1" applyBorder="1"/>
    <xf numFmtId="0" fontId="3" fillId="7" borderId="5" xfId="0" applyFont="1" applyFill="1" applyBorder="1"/>
    <xf numFmtId="0" fontId="3" fillId="6" borderId="7" xfId="0" applyFont="1" applyFill="1" applyBorder="1"/>
    <xf numFmtId="0" fontId="2" fillId="5" borderId="0" xfId="0" applyFont="1" applyFill="1" applyBorder="1"/>
    <xf numFmtId="0" fontId="4" fillId="0" borderId="0" xfId="0" applyFont="1" applyBorder="1" applyAlignment="1">
      <alignment horizontal="left" indent="2"/>
    </xf>
    <xf numFmtId="0" fontId="3" fillId="0" borderId="0" xfId="0" applyFont="1" applyBorder="1" applyAlignment="1">
      <alignment horizontal="left" indent="6"/>
    </xf>
    <xf numFmtId="0" fontId="2" fillId="0" borderId="0" xfId="0" applyFont="1" applyBorder="1" applyAlignment="1">
      <alignment horizontal="left"/>
    </xf>
    <xf numFmtId="0" fontId="3" fillId="6" borderId="0" xfId="0" applyFont="1" applyFill="1" applyBorder="1" applyAlignment="1">
      <alignment horizontal="right"/>
    </xf>
    <xf numFmtId="9" fontId="3" fillId="6" borderId="0" xfId="1" applyFont="1" applyFill="1" applyBorder="1"/>
    <xf numFmtId="166" fontId="3" fillId="6" borderId="0" xfId="2" applyNumberFormat="1" applyFont="1" applyFill="1" applyBorder="1" applyAlignment="1">
      <alignment horizontal="left" indent="3"/>
    </xf>
    <xf numFmtId="0" fontId="2" fillId="7" borderId="3" xfId="0" applyFont="1" applyFill="1" applyBorder="1"/>
    <xf numFmtId="0" fontId="4" fillId="0" borderId="0" xfId="0" applyFont="1" applyBorder="1"/>
    <xf numFmtId="0" fontId="4" fillId="6" borderId="0" xfId="0" applyFont="1" applyFill="1" applyBorder="1"/>
    <xf numFmtId="0" fontId="2" fillId="6" borderId="9" xfId="0" applyFont="1" applyFill="1" applyBorder="1"/>
    <xf numFmtId="165" fontId="3" fillId="6" borderId="9" xfId="0" applyNumberFormat="1" applyFont="1" applyFill="1" applyBorder="1"/>
    <xf numFmtId="0" fontId="4" fillId="0" borderId="9" xfId="0" applyFont="1" applyBorder="1" applyAlignment="1">
      <alignment horizontal="left" indent="2"/>
    </xf>
    <xf numFmtId="0" fontId="3" fillId="6" borderId="9" xfId="0" applyFont="1" applyFill="1" applyBorder="1"/>
    <xf numFmtId="0" fontId="3" fillId="6" borderId="10" xfId="0" applyFont="1" applyFill="1" applyBorder="1"/>
    <xf numFmtId="0" fontId="3" fillId="0" borderId="0" xfId="0" applyFont="1" applyBorder="1" applyAlignment="1">
      <alignment horizontal="left" indent="5"/>
    </xf>
    <xf numFmtId="0" fontId="3" fillId="0" borderId="0" xfId="0" applyFont="1" applyBorder="1" applyAlignment="1">
      <alignment horizontal="left" indent="3"/>
    </xf>
    <xf numFmtId="49" fontId="7" fillId="0" borderId="0" xfId="0" applyNumberFormat="1" applyFont="1"/>
    <xf numFmtId="0" fontId="7" fillId="0" borderId="0" xfId="0" applyFont="1" applyBorder="1"/>
    <xf numFmtId="165" fontId="3" fillId="9" borderId="1" xfId="0" applyNumberFormat="1" applyFont="1" applyFill="1" applyBorder="1"/>
    <xf numFmtId="0" fontId="4" fillId="0" borderId="0" xfId="0" applyFont="1" applyFill="1" applyBorder="1" applyAlignment="1">
      <alignment horizontal="left" indent="2"/>
    </xf>
    <xf numFmtId="0" fontId="4" fillId="0" borderId="6" xfId="0" applyFont="1" applyBorder="1"/>
    <xf numFmtId="0" fontId="7" fillId="0" borderId="7" xfId="0" applyFont="1" applyBorder="1"/>
    <xf numFmtId="0" fontId="7" fillId="0" borderId="6" xfId="0" applyFont="1" applyBorder="1"/>
    <xf numFmtId="0" fontId="7" fillId="0" borderId="8" xfId="0" applyFont="1" applyBorder="1"/>
    <xf numFmtId="0" fontId="7" fillId="0" borderId="9" xfId="0" applyFont="1" applyBorder="1"/>
    <xf numFmtId="0" fontId="7" fillId="0" borderId="10" xfId="0" applyFont="1" applyBorder="1"/>
    <xf numFmtId="0" fontId="4" fillId="0" borderId="7" xfId="0" applyFont="1" applyBorder="1"/>
    <xf numFmtId="0" fontId="5" fillId="0" borderId="0" xfId="0" applyFont="1" applyBorder="1" applyAlignment="1">
      <alignment horizontal="left" indent="2"/>
    </xf>
    <xf numFmtId="0" fontId="0" fillId="0" borderId="0" xfId="0" applyBorder="1"/>
    <xf numFmtId="0" fontId="4" fillId="6" borderId="0" xfId="0" applyFont="1" applyFill="1" applyBorder="1" applyAlignment="1">
      <alignment horizontal="left" indent="2"/>
    </xf>
    <xf numFmtId="0" fontId="0" fillId="6" borderId="0" xfId="0" applyFill="1" applyBorder="1"/>
    <xf numFmtId="9" fontId="3" fillId="6" borderId="0" xfId="0" applyNumberFormat="1" applyFont="1" applyFill="1" applyBorder="1"/>
    <xf numFmtId="0" fontId="0" fillId="0" borderId="7" xfId="0" applyBorder="1"/>
    <xf numFmtId="0" fontId="0" fillId="0" borderId="6" xfId="0" applyBorder="1"/>
    <xf numFmtId="0" fontId="0" fillId="0" borderId="8" xfId="0" applyBorder="1"/>
    <xf numFmtId="0" fontId="0" fillId="0" borderId="9" xfId="0" applyBorder="1"/>
    <xf numFmtId="0" fontId="0" fillId="6" borderId="9" xfId="0" applyFill="1" applyBorder="1"/>
    <xf numFmtId="0" fontId="0" fillId="0" borderId="10" xfId="0" applyBorder="1"/>
    <xf numFmtId="0" fontId="3" fillId="0" borderId="0" xfId="0" applyFont="1" applyFill="1" applyBorder="1"/>
    <xf numFmtId="0" fontId="4" fillId="0" borderId="9" xfId="0" applyFont="1" applyFill="1" applyBorder="1" applyAlignment="1">
      <alignment horizontal="left" indent="2"/>
    </xf>
    <xf numFmtId="0" fontId="3" fillId="3" borderId="12" xfId="0" applyFont="1" applyFill="1" applyBorder="1"/>
    <xf numFmtId="0" fontId="2" fillId="0" borderId="0" xfId="0" applyFont="1"/>
    <xf numFmtId="0" fontId="8" fillId="0" borderId="0" xfId="0" applyFont="1" applyFill="1" applyBorder="1"/>
    <xf numFmtId="0" fontId="9" fillId="0" borderId="0" xfId="0" applyFont="1" applyBorder="1" applyAlignment="1">
      <alignment horizontal="left" indent="2"/>
    </xf>
    <xf numFmtId="0" fontId="10" fillId="0" borderId="0" xfId="0" applyFont="1" applyBorder="1"/>
    <xf numFmtId="0" fontId="7" fillId="6" borderId="0" xfId="0" applyFont="1" applyFill="1" applyBorder="1"/>
    <xf numFmtId="0" fontId="11" fillId="0" borderId="0" xfId="0" applyFont="1" applyAlignment="1">
      <alignment horizontal="left" indent="2"/>
    </xf>
    <xf numFmtId="0" fontId="3" fillId="4" borderId="1" xfId="0" applyNumberFormat="1" applyFont="1" applyFill="1" applyBorder="1"/>
    <xf numFmtId="0" fontId="4" fillId="0" borderId="0" xfId="0" applyFont="1" applyBorder="1" applyAlignment="1">
      <alignment horizontal="left" wrapText="1" indent="2"/>
    </xf>
    <xf numFmtId="0" fontId="2" fillId="10" borderId="0" xfId="0" applyFont="1" applyFill="1" applyBorder="1"/>
    <xf numFmtId="0" fontId="2" fillId="0" borderId="0" xfId="0" applyFont="1" applyBorder="1" applyAlignment="1">
      <alignment horizontal="right"/>
    </xf>
    <xf numFmtId="0" fontId="2" fillId="0" borderId="0" xfId="0" applyFont="1" applyAlignment="1">
      <alignment horizontal="right"/>
    </xf>
    <xf numFmtId="0" fontId="8" fillId="0" borderId="0" xfId="0" applyFont="1" applyBorder="1"/>
    <xf numFmtId="0" fontId="8" fillId="6" borderId="0" xfId="0" applyFont="1" applyFill="1" applyBorder="1"/>
    <xf numFmtId="0" fontId="2" fillId="0" borderId="0" xfId="0" applyFont="1" applyFill="1" applyBorder="1" applyAlignment="1">
      <alignment horizontal="right"/>
    </xf>
    <xf numFmtId="9" fontId="3" fillId="4" borderId="1" xfId="1" applyFont="1" applyFill="1" applyBorder="1"/>
    <xf numFmtId="0" fontId="3" fillId="0" borderId="0" xfId="0" applyFont="1" applyAlignment="1">
      <alignment horizontal="left" indent="2"/>
    </xf>
    <xf numFmtId="0" fontId="2" fillId="7" borderId="0" xfId="0" applyFont="1" applyFill="1" applyBorder="1"/>
    <xf numFmtId="0" fontId="0" fillId="7" borderId="0" xfId="0" applyFill="1" applyBorder="1"/>
    <xf numFmtId="0" fontId="0" fillId="7" borderId="0" xfId="0" applyFill="1"/>
    <xf numFmtId="0" fontId="4" fillId="8" borderId="0" xfId="0" applyFont="1" applyFill="1" applyBorder="1"/>
    <xf numFmtId="0" fontId="0" fillId="8" borderId="0" xfId="0" applyFill="1" applyBorder="1"/>
    <xf numFmtId="0" fontId="0" fillId="0" borderId="0" xfId="0" applyAlignment="1">
      <alignment horizontal="left" indent="2"/>
    </xf>
    <xf numFmtId="0" fontId="3" fillId="6" borderId="6" xfId="0" applyFont="1" applyFill="1" applyBorder="1"/>
    <xf numFmtId="0" fontId="3" fillId="0" borderId="0" xfId="0" applyFont="1" applyBorder="1" applyAlignment="1">
      <alignment horizontal="left"/>
    </xf>
    <xf numFmtId="0" fontId="4" fillId="0" borderId="0" xfId="0" applyFont="1" applyBorder="1" applyAlignment="1">
      <alignment horizontal="left" indent="4"/>
    </xf>
    <xf numFmtId="167" fontId="3" fillId="6" borderId="0" xfId="0" applyNumberFormat="1" applyFont="1" applyFill="1" applyBorder="1"/>
    <xf numFmtId="0" fontId="8" fillId="0" borderId="0" xfId="0" applyFont="1" applyBorder="1" applyAlignment="1">
      <alignment horizontal="left" indent="2"/>
    </xf>
    <xf numFmtId="0" fontId="8" fillId="0" borderId="0" xfId="0" applyFont="1" applyAlignment="1">
      <alignment horizontal="left" indent="2"/>
    </xf>
    <xf numFmtId="0" fontId="7" fillId="0" borderId="0" xfId="0" applyFont="1" applyBorder="1" applyAlignment="1">
      <alignment horizontal="left" indent="2"/>
    </xf>
    <xf numFmtId="0" fontId="3" fillId="7" borderId="0" xfId="0" applyFont="1" applyFill="1" applyAlignment="1">
      <alignment horizontal="left" indent="2"/>
    </xf>
    <xf numFmtId="0" fontId="3" fillId="7" borderId="4" xfId="0" applyFont="1" applyFill="1" applyBorder="1" applyAlignment="1">
      <alignment horizontal="left" indent="2"/>
    </xf>
    <xf numFmtId="0" fontId="0" fillId="0" borderId="0" xfId="0" applyBorder="1" applyAlignment="1">
      <alignment horizontal="left" indent="2"/>
    </xf>
    <xf numFmtId="0" fontId="0" fillId="7" borderId="0" xfId="0" applyFill="1" applyAlignment="1">
      <alignment horizontal="left" indent="2"/>
    </xf>
    <xf numFmtId="0" fontId="0" fillId="0" borderId="9" xfId="0" applyBorder="1" applyAlignment="1">
      <alignment horizontal="left" indent="2"/>
    </xf>
    <xf numFmtId="165" fontId="3" fillId="4" borderId="0" xfId="0" applyNumberFormat="1" applyFont="1" applyFill="1" applyBorder="1"/>
    <xf numFmtId="165" fontId="3" fillId="6" borderId="0" xfId="1" applyNumberFormat="1" applyFont="1" applyFill="1" applyBorder="1" applyAlignment="1">
      <alignment horizontal="left" indent="2"/>
    </xf>
    <xf numFmtId="0" fontId="2" fillId="7" borderId="4" xfId="0" applyFont="1" applyFill="1" applyBorder="1" applyAlignment="1">
      <alignment horizontal="left" indent="2"/>
    </xf>
    <xf numFmtId="9" fontId="3" fillId="2" borderId="1" xfId="0" applyNumberFormat="1" applyFont="1" applyFill="1" applyBorder="1" applyProtection="1">
      <protection locked="0"/>
    </xf>
    <xf numFmtId="9" fontId="3" fillId="2" borderId="1" xfId="1" applyFont="1" applyFill="1" applyBorder="1" applyProtection="1">
      <protection locked="0"/>
    </xf>
    <xf numFmtId="165" fontId="3" fillId="2" borderId="1" xfId="1" applyNumberFormat="1" applyFont="1" applyFill="1" applyBorder="1" applyProtection="1">
      <protection locked="0"/>
    </xf>
    <xf numFmtId="0" fontId="3" fillId="2" borderId="1" xfId="0" applyFont="1" applyFill="1" applyBorder="1" applyProtection="1">
      <protection locked="0"/>
    </xf>
    <xf numFmtId="165" fontId="3" fillId="2" borderId="1" xfId="0" applyNumberFormat="1" applyFont="1" applyFill="1" applyBorder="1" applyProtection="1">
      <protection locked="0"/>
    </xf>
    <xf numFmtId="165" fontId="3" fillId="6" borderId="0" xfId="0" applyNumberFormat="1" applyFont="1" applyFill="1" applyBorder="1" applyAlignment="1">
      <alignment horizontal="left" indent="2"/>
    </xf>
    <xf numFmtId="0" fontId="3" fillId="0" borderId="0" xfId="0" applyFont="1" applyFill="1" applyBorder="1" applyAlignment="1">
      <alignment horizontal="left" indent="2"/>
    </xf>
    <xf numFmtId="0" fontId="3" fillId="2" borderId="1" xfId="0" applyNumberFormat="1" applyFont="1" applyFill="1" applyBorder="1" applyProtection="1">
      <protection locked="0"/>
    </xf>
    <xf numFmtId="0" fontId="8" fillId="3" borderId="2" xfId="0" applyFont="1" applyFill="1" applyBorder="1"/>
    <xf numFmtId="0" fontId="12" fillId="0" borderId="0" xfId="0" applyFont="1" applyBorder="1" applyAlignment="1">
      <alignment horizontal="left" indent="2"/>
    </xf>
    <xf numFmtId="0" fontId="7" fillId="0" borderId="0" xfId="0" applyFont="1" applyAlignment="1">
      <alignment horizontal="left" indent="2"/>
    </xf>
    <xf numFmtId="0" fontId="7" fillId="0" borderId="9" xfId="0" applyFont="1" applyBorder="1" applyAlignment="1">
      <alignment horizontal="left" indent="2"/>
    </xf>
    <xf numFmtId="0" fontId="3" fillId="2" borderId="1" xfId="1" applyNumberFormat="1" applyFont="1" applyFill="1" applyBorder="1" applyProtection="1">
      <protection locked="0"/>
    </xf>
    <xf numFmtId="9" fontId="3" fillId="6" borderId="0" xfId="1" applyFont="1" applyFill="1" applyBorder="1" applyProtection="1">
      <protection locked="0"/>
    </xf>
    <xf numFmtId="0" fontId="3" fillId="2" borderId="1" xfId="0" applyFont="1" applyFill="1" applyBorder="1" applyAlignment="1" applyProtection="1">
      <alignment horizontal="right"/>
      <protection locked="0"/>
    </xf>
    <xf numFmtId="0" fontId="3" fillId="0" borderId="13" xfId="0" applyFont="1" applyBorder="1"/>
    <xf numFmtId="0" fontId="3" fillId="0" borderId="14" xfId="0" applyFont="1" applyBorder="1" applyProtection="1"/>
    <xf numFmtId="0" fontId="2" fillId="0" borderId="14" xfId="0" applyFont="1" applyBorder="1" applyProtection="1"/>
    <xf numFmtId="0" fontId="3" fillId="0" borderId="0" xfId="0" quotePrefix="1" applyFont="1" applyAlignment="1">
      <alignment horizontal="left" wrapText="1" indent="2"/>
    </xf>
    <xf numFmtId="0" fontId="2" fillId="4" borderId="0" xfId="0" applyFont="1" applyFill="1"/>
    <xf numFmtId="0" fontId="3" fillId="0" borderId="0" xfId="0" quotePrefix="1" applyFont="1" applyFill="1" applyBorder="1" applyAlignment="1" applyProtection="1">
      <alignment horizontal="left" indent="2"/>
    </xf>
    <xf numFmtId="0" fontId="3" fillId="0" borderId="0" xfId="0" quotePrefix="1" applyFont="1" applyFill="1" applyBorder="1" applyAlignment="1" applyProtection="1">
      <alignment horizontal="left" wrapText="1" indent="2"/>
    </xf>
    <xf numFmtId="16" fontId="0" fillId="0" borderId="0" xfId="0" applyNumberFormat="1"/>
    <xf numFmtId="0" fontId="3" fillId="0" borderId="0" xfId="0" applyFont="1" applyAlignment="1">
      <alignment horizontal="left" wrapText="1" indent="2"/>
    </xf>
    <xf numFmtId="0" fontId="13" fillId="0" borderId="9" xfId="0" applyFont="1" applyBorder="1"/>
    <xf numFmtId="0" fontId="15" fillId="0" borderId="0" xfId="0" applyFont="1"/>
    <xf numFmtId="0" fontId="16" fillId="12" borderId="0" xfId="0" applyFont="1" applyFill="1" applyBorder="1"/>
    <xf numFmtId="0" fontId="16" fillId="0" borderId="0" xfId="0" applyFont="1" applyBorder="1"/>
    <xf numFmtId="0" fontId="16" fillId="0" borderId="0" xfId="0" applyFont="1" applyBorder="1" applyAlignment="1">
      <alignment horizontal="right"/>
    </xf>
    <xf numFmtId="0" fontId="15" fillId="0" borderId="0" xfId="0" applyFont="1" applyBorder="1"/>
    <xf numFmtId="0" fontId="15" fillId="3" borderId="0" xfId="0" applyFont="1" applyFill="1" applyBorder="1"/>
    <xf numFmtId="0" fontId="15" fillId="6" borderId="0" xfId="0" applyFont="1" applyFill="1" applyBorder="1"/>
    <xf numFmtId="49" fontId="15" fillId="3" borderId="0" xfId="0" applyNumberFormat="1" applyFont="1" applyFill="1" applyBorder="1"/>
    <xf numFmtId="49" fontId="15" fillId="0" borderId="0" xfId="0" applyNumberFormat="1" applyFont="1" applyBorder="1"/>
    <xf numFmtId="165" fontId="15" fillId="4" borderId="1" xfId="0" applyNumberFormat="1" applyFont="1" applyFill="1" applyBorder="1"/>
    <xf numFmtId="49" fontId="15" fillId="6" borderId="0" xfId="0" applyNumberFormat="1" applyFont="1" applyFill="1" applyBorder="1"/>
    <xf numFmtId="165" fontId="15" fillId="6" borderId="11" xfId="0" applyNumberFormat="1" applyFont="1" applyFill="1" applyBorder="1"/>
    <xf numFmtId="165" fontId="15" fillId="6" borderId="0" xfId="0" applyNumberFormat="1" applyFont="1" applyFill="1" applyBorder="1"/>
    <xf numFmtId="0" fontId="6" fillId="0" borderId="0" xfId="0" applyFont="1" applyBorder="1"/>
    <xf numFmtId="0" fontId="7" fillId="0" borderId="3" xfId="0" applyFont="1" applyBorder="1"/>
    <xf numFmtId="0" fontId="7" fillId="0" borderId="4" xfId="0" applyFont="1" applyBorder="1"/>
    <xf numFmtId="0" fontId="7" fillId="0" borderId="5" xfId="0" applyFont="1" applyBorder="1"/>
    <xf numFmtId="0" fontId="15" fillId="0" borderId="6" xfId="0" applyFont="1" applyBorder="1"/>
    <xf numFmtId="0" fontId="15" fillId="0" borderId="7" xfId="0" applyFont="1" applyBorder="1"/>
    <xf numFmtId="49" fontId="7" fillId="0" borderId="9" xfId="0" applyNumberFormat="1" applyFont="1" applyBorder="1"/>
    <xf numFmtId="0" fontId="3" fillId="0" borderId="3" xfId="0" applyFont="1" applyBorder="1"/>
    <xf numFmtId="0" fontId="3" fillId="0" borderId="4" xfId="0" applyFont="1" applyBorder="1"/>
    <xf numFmtId="0" fontId="3" fillId="0" borderId="5" xfId="0" applyFont="1" applyBorder="1"/>
    <xf numFmtId="0" fontId="14" fillId="14" borderId="0" xfId="0" applyFont="1" applyFill="1" applyBorder="1" applyAlignment="1">
      <alignment horizontal="center"/>
    </xf>
    <xf numFmtId="0" fontId="14" fillId="13" borderId="0" xfId="0" applyFont="1" applyFill="1" applyBorder="1" applyAlignment="1">
      <alignment horizontal="center"/>
    </xf>
    <xf numFmtId="0" fontId="8" fillId="7" borderId="0" xfId="0" applyFont="1" applyFill="1" applyBorder="1" applyAlignment="1">
      <alignment horizontal="center"/>
    </xf>
    <xf numFmtId="0" fontId="3" fillId="2" borderId="0" xfId="0" applyFont="1" applyFill="1" applyBorder="1" applyAlignment="1">
      <alignment horizontal="center"/>
    </xf>
    <xf numFmtId="0" fontId="3" fillId="9" borderId="0" xfId="0" applyFont="1" applyFill="1" applyBorder="1" applyAlignment="1">
      <alignment horizontal="center"/>
    </xf>
    <xf numFmtId="0" fontId="8" fillId="0" borderId="0" xfId="0" applyFont="1" applyBorder="1" applyAlignment="1">
      <alignment horizontal="center"/>
    </xf>
    <xf numFmtId="0" fontId="3" fillId="0" borderId="14" xfId="0" applyFont="1" applyBorder="1" applyAlignment="1" applyProtection="1">
      <alignment horizontal="left" indent="2"/>
    </xf>
    <xf numFmtId="0" fontId="4" fillId="0" borderId="14" xfId="0" applyFont="1" applyBorder="1" applyProtection="1"/>
    <xf numFmtId="0" fontId="3" fillId="0" borderId="9" xfId="0" applyFont="1" applyBorder="1" applyProtection="1"/>
    <xf numFmtId="0" fontId="4" fillId="0" borderId="9" xfId="0" applyFont="1" applyBorder="1" applyProtection="1"/>
    <xf numFmtId="0" fontId="3" fillId="3" borderId="0" xfId="0" applyFont="1" applyFill="1"/>
    <xf numFmtId="165" fontId="3" fillId="9" borderId="0" xfId="0" applyNumberFormat="1" applyFont="1" applyFill="1" applyBorder="1"/>
    <xf numFmtId="0" fontId="3" fillId="7" borderId="0" xfId="0" applyFont="1" applyFill="1" applyAlignment="1">
      <alignment horizontal="center"/>
    </xf>
    <xf numFmtId="0" fontId="0" fillId="0" borderId="3" xfId="0" applyBorder="1"/>
    <xf numFmtId="0" fontId="7" fillId="0" borderId="4" xfId="0" applyFont="1" applyBorder="1" applyAlignment="1">
      <alignment vertical="top" wrapText="1"/>
    </xf>
    <xf numFmtId="0" fontId="0" fillId="0" borderId="5" xfId="0" applyBorder="1"/>
    <xf numFmtId="0" fontId="7" fillId="0" borderId="0" xfId="0" applyFont="1" applyBorder="1" applyAlignment="1">
      <alignment vertical="top" wrapText="1"/>
    </xf>
    <xf numFmtId="0" fontId="2" fillId="12" borderId="0" xfId="0" applyFont="1" applyFill="1" applyBorder="1"/>
    <xf numFmtId="49" fontId="3" fillId="3" borderId="0" xfId="0" applyNumberFormat="1" applyFont="1" applyFill="1" applyBorder="1"/>
    <xf numFmtId="49" fontId="3" fillId="0" borderId="0" xfId="0" applyNumberFormat="1" applyFont="1" applyBorder="1"/>
    <xf numFmtId="49" fontId="3" fillId="6" borderId="0" xfId="0" applyNumberFormat="1" applyFont="1" applyFill="1" applyBorder="1"/>
    <xf numFmtId="0" fontId="3" fillId="9" borderId="0" xfId="0" applyFont="1" applyFill="1"/>
    <xf numFmtId="0" fontId="14" fillId="6" borderId="0" xfId="0" applyFont="1" applyFill="1"/>
    <xf numFmtId="0" fontId="3" fillId="4" borderId="0" xfId="0" applyFont="1" applyFill="1"/>
    <xf numFmtId="0" fontId="3" fillId="6" borderId="2" xfId="0" applyFont="1" applyFill="1" applyBorder="1"/>
    <xf numFmtId="0" fontId="0" fillId="6" borderId="0" xfId="0" applyFill="1"/>
    <xf numFmtId="0" fontId="3" fillId="6" borderId="12" xfId="0" applyFont="1" applyFill="1" applyBorder="1"/>
    <xf numFmtId="0" fontId="3" fillId="6" borderId="4" xfId="0" applyFont="1" applyFill="1" applyBorder="1"/>
    <xf numFmtId="0" fontId="3" fillId="3" borderId="0" xfId="0" applyFont="1" applyFill="1" applyBorder="1" applyAlignment="1">
      <alignment wrapText="1"/>
    </xf>
    <xf numFmtId="0" fontId="3" fillId="4" borderId="0" xfId="0" applyFont="1" applyFill="1" applyAlignment="1">
      <alignment vertical="top"/>
    </xf>
    <xf numFmtId="0" fontId="3" fillId="3" borderId="2" xfId="0" applyFont="1" applyFill="1" applyBorder="1" applyAlignment="1">
      <alignment vertical="top"/>
    </xf>
    <xf numFmtId="0" fontId="14" fillId="6" borderId="2" xfId="0" applyFont="1" applyFill="1" applyBorder="1"/>
    <xf numFmtId="165" fontId="3" fillId="6" borderId="11" xfId="0" applyNumberFormat="1" applyFont="1" applyFill="1" applyBorder="1"/>
    <xf numFmtId="0" fontId="19" fillId="7" borderId="0" xfId="0" applyFont="1" applyFill="1"/>
    <xf numFmtId="0" fontId="8" fillId="7" borderId="0" xfId="0" applyFont="1" applyFill="1"/>
    <xf numFmtId="0" fontId="20" fillId="7" borderId="0" xfId="0" applyFont="1" applyFill="1"/>
    <xf numFmtId="0" fontId="21" fillId="7" borderId="3" xfId="0" applyFont="1" applyFill="1" applyBorder="1"/>
    <xf numFmtId="0" fontId="8" fillId="7" borderId="4" xfId="0" applyFont="1" applyFill="1" applyBorder="1"/>
    <xf numFmtId="0" fontId="8" fillId="7" borderId="5" xfId="0" applyFont="1" applyFill="1" applyBorder="1"/>
    <xf numFmtId="0" fontId="17" fillId="7" borderId="3" xfId="0" applyFont="1" applyFill="1" applyBorder="1"/>
    <xf numFmtId="0" fontId="18" fillId="7" borderId="4" xfId="0" applyFont="1" applyFill="1" applyBorder="1"/>
    <xf numFmtId="0" fontId="18" fillId="7" borderId="5" xfId="0" applyFont="1" applyFill="1" applyBorder="1"/>
    <xf numFmtId="0" fontId="19" fillId="7" borderId="3" xfId="0" applyFont="1" applyFill="1" applyBorder="1"/>
    <xf numFmtId="0" fontId="22" fillId="7" borderId="0" xfId="0" applyFont="1" applyFill="1"/>
    <xf numFmtId="0" fontId="2" fillId="15" borderId="0" xfId="0" applyFont="1" applyFill="1"/>
    <xf numFmtId="0" fontId="0" fillId="15" borderId="0" xfId="0" applyFill="1"/>
    <xf numFmtId="165" fontId="7" fillId="0" borderId="0" xfId="0" applyNumberFormat="1" applyFont="1"/>
    <xf numFmtId="9" fontId="3" fillId="2" borderId="1" xfId="1" applyNumberFormat="1" applyFont="1" applyFill="1" applyBorder="1" applyProtection="1">
      <protection locked="0"/>
    </xf>
    <xf numFmtId="165" fontId="3" fillId="2" borderId="1" xfId="3" applyNumberFormat="1" applyFont="1" applyFill="1" applyBorder="1" applyProtection="1">
      <protection locked="0"/>
    </xf>
    <xf numFmtId="1" fontId="3" fillId="9" borderId="1" xfId="0" applyNumberFormat="1" applyFont="1" applyFill="1" applyBorder="1" applyProtection="1"/>
    <xf numFmtId="165" fontId="3" fillId="0" borderId="0" xfId="0" applyNumberFormat="1" applyFont="1" applyBorder="1"/>
    <xf numFmtId="0" fontId="3" fillId="0" borderId="0" xfId="0" applyFont="1" applyBorder="1" applyAlignment="1">
      <alignment horizontal="left" vertical="top" wrapText="1"/>
    </xf>
    <xf numFmtId="0" fontId="2" fillId="11" borderId="0" xfId="0" applyFont="1" applyFill="1" applyAlignment="1">
      <alignment horizontal="left" vertical="top" wrapText="1"/>
    </xf>
    <xf numFmtId="0" fontId="2" fillId="12" borderId="0" xfId="0" applyFont="1" applyFill="1" applyBorder="1" applyAlignment="1">
      <alignment horizontal="center"/>
    </xf>
    <xf numFmtId="0" fontId="16" fillId="12" borderId="0" xfId="0" applyFont="1" applyFill="1" applyBorder="1" applyAlignment="1">
      <alignment horizontal="center"/>
    </xf>
    <xf numFmtId="0" fontId="2" fillId="10" borderId="0" xfId="0" applyFont="1" applyFill="1" applyBorder="1" applyAlignment="1">
      <alignment horizontal="center"/>
    </xf>
    <xf numFmtId="0" fontId="2" fillId="5" borderId="0" xfId="0" applyFont="1" applyFill="1" applyBorder="1" applyAlignment="1">
      <alignment horizontal="center"/>
    </xf>
  </cellXfs>
  <cellStyles count="4">
    <cellStyle name="Normaali" xfId="0" builtinId="0"/>
    <cellStyle name="Pilkku" xfId="2" builtinId="3"/>
    <cellStyle name="Prosenttia" xfId="1" builtinId="5"/>
    <cellStyle name="Valuut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'Value case summary'!$G$17</c:f>
              <c:strCache>
                <c:ptCount val="1"/>
                <c:pt idx="0">
                  <c:v>Total revenue potential [€]</c:v>
                </c:pt>
              </c:strCache>
            </c:strRef>
          </c:tx>
          <c:spPr>
            <a:solidFill>
              <a:schemeClr val="accent1"/>
            </a:solidFill>
            <a:ln>
              <a:noFill/>
            </a:ln>
            <a:effectLst/>
          </c:spPr>
          <c:invertIfNegative val="0"/>
          <c:cat>
            <c:strRef>
              <c:f>'Value case summary'!$I$16:$M$16</c:f>
              <c:strCache>
                <c:ptCount val="5"/>
                <c:pt idx="0">
                  <c:v>Year 1</c:v>
                </c:pt>
                <c:pt idx="1">
                  <c:v>Year 2</c:v>
                </c:pt>
                <c:pt idx="2">
                  <c:v>Year 3</c:v>
                </c:pt>
                <c:pt idx="3">
                  <c:v>Year 4</c:v>
                </c:pt>
                <c:pt idx="4">
                  <c:v>Year 5</c:v>
                </c:pt>
              </c:strCache>
            </c:strRef>
          </c:cat>
          <c:val>
            <c:numRef>
              <c:f>'Value case summary'!$I$17:$M$17</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29FB-4CF7-A866-11848F553A16}"/>
            </c:ext>
          </c:extLst>
        </c:ser>
        <c:ser>
          <c:idx val="2"/>
          <c:order val="2"/>
          <c:tx>
            <c:strRef>
              <c:f>'Value case summary'!$G$19</c:f>
              <c:strCache>
                <c:ptCount val="1"/>
                <c:pt idx="0">
                  <c:v>Investment need [€]</c:v>
                </c:pt>
              </c:strCache>
            </c:strRef>
          </c:tx>
          <c:spPr>
            <a:solidFill>
              <a:schemeClr val="accent3"/>
            </a:solidFill>
            <a:ln>
              <a:noFill/>
            </a:ln>
            <a:effectLst/>
          </c:spPr>
          <c:invertIfNegative val="0"/>
          <c:cat>
            <c:strRef>
              <c:f>'Value case summary'!$I$16:$M$16</c:f>
              <c:strCache>
                <c:ptCount val="5"/>
                <c:pt idx="0">
                  <c:v>Year 1</c:v>
                </c:pt>
                <c:pt idx="1">
                  <c:v>Year 2</c:v>
                </c:pt>
                <c:pt idx="2">
                  <c:v>Year 3</c:v>
                </c:pt>
                <c:pt idx="3">
                  <c:v>Year 4</c:v>
                </c:pt>
                <c:pt idx="4">
                  <c:v>Year 5</c:v>
                </c:pt>
              </c:strCache>
            </c:strRef>
          </c:cat>
          <c:val>
            <c:numRef>
              <c:f>'Value case summary'!$I$19:$M$19</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29FB-4CF7-A866-11848F553A16}"/>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'Value case summary'!$G$18</c:f>
              <c:strCache>
                <c:ptCount val="1"/>
                <c:pt idx="0">
                  <c:v>Total EBITDA potential [€]</c:v>
                </c:pt>
              </c:strCache>
            </c:strRef>
          </c:tx>
          <c:spPr>
            <a:solidFill>
              <a:schemeClr val="accent1">
                <a:lumMod val="40000"/>
                <a:lumOff val="60000"/>
              </a:schemeClr>
            </a:solidFill>
            <a:ln>
              <a:noFill/>
            </a:ln>
            <a:effectLst/>
          </c:spPr>
          <c:invertIfNegative val="0"/>
          <c:cat>
            <c:strRef>
              <c:f>'Value case summary'!$I$16:$M$16</c:f>
              <c:strCache>
                <c:ptCount val="5"/>
                <c:pt idx="0">
                  <c:v>Year 1</c:v>
                </c:pt>
                <c:pt idx="1">
                  <c:v>Year 2</c:v>
                </c:pt>
                <c:pt idx="2">
                  <c:v>Year 3</c:v>
                </c:pt>
                <c:pt idx="3">
                  <c:v>Year 4</c:v>
                </c:pt>
                <c:pt idx="4">
                  <c:v>Year 5</c:v>
                </c:pt>
              </c:strCache>
            </c:strRef>
          </c:cat>
          <c:val>
            <c:numRef>
              <c:f>'Value case summary'!$I$18:$M$18</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29FB-4CF7-A866-11848F553A16}"/>
            </c:ext>
          </c:extLst>
        </c:ser>
        <c:dLbls>
          <c:showLegendKey val="0"/>
          <c:showVal val="0"/>
          <c:showCatName val="0"/>
          <c:showSerName val="0"/>
          <c:showPercent val="0"/>
          <c:showBubbleSize val="0"/>
        </c:dLbls>
        <c:gapWidth val="219"/>
        <c:overlap val="100"/>
        <c:axId val="452635888"/>
        <c:axId val="452633920"/>
      </c:barChart>
      <c:lineChart>
        <c:grouping val="standard"/>
        <c:varyColors val="0"/>
        <c:ser>
          <c:idx val="3"/>
          <c:order val="3"/>
          <c:tx>
            <c:strRef>
              <c:f>'Breakeven calculations'!$B$2</c:f>
              <c:strCache>
                <c:ptCount val="1"/>
                <c:pt idx="0">
                  <c:v>Breakeven</c:v>
                </c:pt>
              </c:strCache>
            </c:strRef>
          </c:tx>
          <c:spPr>
            <a:ln w="28575" cap="rnd">
              <a:solidFill>
                <a:sysClr val="windowText" lastClr="000000"/>
              </a:solidFill>
              <a:round/>
            </a:ln>
            <a:effectLst/>
          </c:spPr>
          <c:marker>
            <c:symbol val="none"/>
          </c:marker>
          <c:cat>
            <c:strRef>
              <c:f>'Value case summary'!$I$16:$M$16</c:f>
              <c:strCache>
                <c:ptCount val="5"/>
                <c:pt idx="0">
                  <c:v>Year 1</c:v>
                </c:pt>
                <c:pt idx="1">
                  <c:v>Year 2</c:v>
                </c:pt>
                <c:pt idx="2">
                  <c:v>Year 3</c:v>
                </c:pt>
                <c:pt idx="3">
                  <c:v>Year 4</c:v>
                </c:pt>
                <c:pt idx="4">
                  <c:v>Year 5</c:v>
                </c:pt>
              </c:strCache>
            </c:strRef>
          </c:cat>
          <c:val>
            <c:numRef>
              <c:f>'Breakeven calculations'!$H$36:$L$36</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29FB-4CF7-A866-11848F553A16}"/>
            </c:ext>
          </c:extLst>
        </c:ser>
        <c:dLbls>
          <c:showLegendKey val="0"/>
          <c:showVal val="0"/>
          <c:showCatName val="0"/>
          <c:showSerName val="0"/>
          <c:showPercent val="0"/>
          <c:showBubbleSize val="0"/>
        </c:dLbls>
        <c:marker val="1"/>
        <c:smooth val="0"/>
        <c:axId val="452635888"/>
        <c:axId val="452633920"/>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452633920"/>
        <c:scaling>
          <c:orientation val="minMax"/>
        </c:scaling>
        <c:delete val="1"/>
        <c:axPos val="r"/>
        <c:numFmt formatCode="#,##0.00\ [$EUR]" sourceLinked="1"/>
        <c:majorTickMark val="out"/>
        <c:minorTickMark val="none"/>
        <c:tickLblPos val="nextTo"/>
        <c:crossAx val="452635888"/>
        <c:crosses val="max"/>
        <c:crossBetween val="between"/>
      </c:valAx>
      <c:catAx>
        <c:axId val="452635888"/>
        <c:scaling>
          <c:orientation val="minMax"/>
        </c:scaling>
        <c:delete val="1"/>
        <c:axPos val="b"/>
        <c:numFmt formatCode="General" sourceLinked="1"/>
        <c:majorTickMark val="out"/>
        <c:minorTickMark val="none"/>
        <c:tickLblPos val="nextTo"/>
        <c:crossAx val="452633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Return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'4. Recovery &amp; Recycling'!$E$51:$F$51</c:f>
              <c:strCache>
                <c:ptCount val="2"/>
                <c:pt idx="0">
                  <c:v>Total revenue potential [€]</c:v>
                </c:pt>
              </c:strCache>
            </c:strRef>
          </c:tx>
          <c:spPr>
            <a:solidFill>
              <a:schemeClr val="accent1"/>
            </a:solidFill>
            <a:ln>
              <a:noFill/>
            </a:ln>
            <a:effectLst/>
          </c:spPr>
          <c:invertIfNegative val="0"/>
          <c:cat>
            <c:strRef>
              <c:f>'4. Recovery &amp; Recycling'!$G$50:$K$50</c:f>
              <c:strCache>
                <c:ptCount val="5"/>
                <c:pt idx="0">
                  <c:v>Year 1</c:v>
                </c:pt>
                <c:pt idx="1">
                  <c:v>Year 2</c:v>
                </c:pt>
                <c:pt idx="2">
                  <c:v>Year 3</c:v>
                </c:pt>
                <c:pt idx="3">
                  <c:v>Year 4</c:v>
                </c:pt>
                <c:pt idx="4">
                  <c:v>Year 5</c:v>
                </c:pt>
              </c:strCache>
            </c:strRef>
          </c:cat>
          <c:val>
            <c:numRef>
              <c:f>'4. Recovery &amp; Recycling'!$G$51:$K$51</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641C-43F9-B740-881AB62F4DCE}"/>
            </c:ext>
          </c:extLst>
        </c:ser>
        <c:ser>
          <c:idx val="2"/>
          <c:order val="2"/>
          <c:tx>
            <c:strRef>
              <c:f>'4. Recovery &amp; Recycling'!$E$53:$F$53</c:f>
              <c:strCache>
                <c:ptCount val="2"/>
                <c:pt idx="0">
                  <c:v>Total investment need [€]</c:v>
                </c:pt>
              </c:strCache>
            </c:strRef>
          </c:tx>
          <c:spPr>
            <a:solidFill>
              <a:schemeClr val="accent3"/>
            </a:solidFill>
            <a:ln>
              <a:noFill/>
            </a:ln>
            <a:effectLst/>
          </c:spPr>
          <c:invertIfNegative val="0"/>
          <c:cat>
            <c:strRef>
              <c:f>'4. Recovery &amp; Recycling'!$G$50:$K$50</c:f>
              <c:strCache>
                <c:ptCount val="5"/>
                <c:pt idx="0">
                  <c:v>Year 1</c:v>
                </c:pt>
                <c:pt idx="1">
                  <c:v>Year 2</c:v>
                </c:pt>
                <c:pt idx="2">
                  <c:v>Year 3</c:v>
                </c:pt>
                <c:pt idx="3">
                  <c:v>Year 4</c:v>
                </c:pt>
                <c:pt idx="4">
                  <c:v>Year 5</c:v>
                </c:pt>
              </c:strCache>
            </c:strRef>
          </c:cat>
          <c:val>
            <c:numRef>
              <c:f>'4. Recovery &amp; Recycling'!$G$53:$K$53</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641C-43F9-B740-881AB62F4DCE}"/>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'4. Recovery &amp; Recycling'!$E$52:$F$52</c:f>
              <c:strCache>
                <c:ptCount val="2"/>
                <c:pt idx="0">
                  <c:v>Total EBITDA potential [€]</c:v>
                </c:pt>
              </c:strCache>
            </c:strRef>
          </c:tx>
          <c:spPr>
            <a:solidFill>
              <a:schemeClr val="accent1">
                <a:lumMod val="40000"/>
                <a:lumOff val="60000"/>
              </a:schemeClr>
            </a:solidFill>
            <a:ln>
              <a:noFill/>
            </a:ln>
            <a:effectLst/>
          </c:spPr>
          <c:invertIfNegative val="0"/>
          <c:cat>
            <c:strRef>
              <c:f>'4. Recovery &amp; Recycling'!$G$50:$K$50</c:f>
              <c:strCache>
                <c:ptCount val="5"/>
                <c:pt idx="0">
                  <c:v>Year 1</c:v>
                </c:pt>
                <c:pt idx="1">
                  <c:v>Year 2</c:v>
                </c:pt>
                <c:pt idx="2">
                  <c:v>Year 3</c:v>
                </c:pt>
                <c:pt idx="3">
                  <c:v>Year 4</c:v>
                </c:pt>
                <c:pt idx="4">
                  <c:v>Year 5</c:v>
                </c:pt>
              </c:strCache>
            </c:strRef>
          </c:cat>
          <c:val>
            <c:numRef>
              <c:f>'4. Recovery &amp; Recycling'!$G$52:$K$52</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641C-43F9-B740-881AB62F4DCE}"/>
            </c:ext>
          </c:extLst>
        </c:ser>
        <c:dLbls>
          <c:showLegendKey val="0"/>
          <c:showVal val="0"/>
          <c:showCatName val="0"/>
          <c:showSerName val="0"/>
          <c:showPercent val="0"/>
          <c:showBubbleSize val="0"/>
        </c:dLbls>
        <c:gapWidth val="219"/>
        <c:overlap val="100"/>
        <c:axId val="657999232"/>
        <c:axId val="657991688"/>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'4. Recovery &amp; Recycling'!$G$50:$K$50</c:f>
              <c:strCache>
                <c:ptCount val="5"/>
                <c:pt idx="0">
                  <c:v>Year 1</c:v>
                </c:pt>
                <c:pt idx="1">
                  <c:v>Year 2</c:v>
                </c:pt>
                <c:pt idx="2">
                  <c:v>Year 3</c:v>
                </c:pt>
                <c:pt idx="3">
                  <c:v>Year 4</c:v>
                </c:pt>
                <c:pt idx="4">
                  <c:v>Year 5</c:v>
                </c:pt>
              </c:strCache>
            </c:strRef>
          </c:cat>
          <c:val>
            <c:numRef>
              <c:f>'Breakeven calculations'!$H$26:$L$26</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5AA2-4055-A18F-183585F4BD04}"/>
            </c:ext>
          </c:extLst>
        </c:ser>
        <c:dLbls>
          <c:showLegendKey val="0"/>
          <c:showVal val="0"/>
          <c:showCatName val="0"/>
          <c:showSerName val="0"/>
          <c:showPercent val="0"/>
          <c:showBubbleSize val="0"/>
        </c:dLbls>
        <c:marker val="1"/>
        <c:smooth val="0"/>
        <c:axId val="657999232"/>
        <c:axId val="657991688"/>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57991688"/>
        <c:scaling>
          <c:orientation val="minMax"/>
        </c:scaling>
        <c:delete val="1"/>
        <c:axPos val="r"/>
        <c:numFmt formatCode="#,##0.00\ [$EUR]" sourceLinked="1"/>
        <c:majorTickMark val="out"/>
        <c:minorTickMark val="none"/>
        <c:tickLblPos val="nextTo"/>
        <c:crossAx val="657999232"/>
        <c:crosses val="max"/>
        <c:crossBetween val="between"/>
      </c:valAx>
      <c:catAx>
        <c:axId val="657999232"/>
        <c:scaling>
          <c:orientation val="minMax"/>
        </c:scaling>
        <c:delete val="1"/>
        <c:axPos val="b"/>
        <c:numFmt formatCode="General" sourceLinked="1"/>
        <c:majorTickMark val="out"/>
        <c:minorTickMark val="none"/>
        <c:tickLblPos val="nextTo"/>
        <c:crossAx val="6579916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Product as a Service </a:t>
            </a:r>
          </a:p>
          <a:p>
            <a:pPr>
              <a:defRPr sz="1200" b="1">
                <a:solidFill>
                  <a:sysClr val="windowText" lastClr="000000"/>
                </a:solidFill>
              </a:defRPr>
            </a:pPr>
            <a:r>
              <a:rPr lang="fi-FI" sz="1200" b="1">
                <a:solidFill>
                  <a:sysClr val="windowText" lastClr="000000"/>
                </a:solidFill>
              </a:rPr>
              <a:t>(Monthly subscription</a:t>
            </a:r>
            <a:r>
              <a:rPr lang="fi-FI" sz="1200" b="1" baseline="0">
                <a:solidFill>
                  <a:sysClr val="windowText" lastClr="000000"/>
                </a:solidFill>
              </a:rPr>
              <a:t> fees)</a:t>
            </a:r>
            <a:endParaRPr lang="fi-FI"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 Product as a Service'!$E$14:$F$14</c:f>
              <c:strCache>
                <c:ptCount val="2"/>
                <c:pt idx="0">
                  <c:v>Total revenue potential [€]</c:v>
                </c:pt>
              </c:strCache>
            </c:strRef>
          </c:tx>
          <c:spPr>
            <a:solidFill>
              <a:schemeClr val="accent1"/>
            </a:solidFill>
            <a:ln>
              <a:noFill/>
            </a:ln>
            <a:effectLst/>
          </c:spPr>
          <c:invertIfNegative val="0"/>
          <c:cat>
            <c:strRef>
              <c:f>'5. Product as a Service'!$G$13:$K$13</c:f>
              <c:strCache>
                <c:ptCount val="5"/>
                <c:pt idx="0">
                  <c:v>Year 1</c:v>
                </c:pt>
                <c:pt idx="1">
                  <c:v>Year 2</c:v>
                </c:pt>
                <c:pt idx="2">
                  <c:v>Year 3</c:v>
                </c:pt>
                <c:pt idx="3">
                  <c:v>Year 4</c:v>
                </c:pt>
                <c:pt idx="4">
                  <c:v>Year 5</c:v>
                </c:pt>
              </c:strCache>
            </c:strRef>
          </c:cat>
          <c:val>
            <c:numRef>
              <c:f>'5. Product as a Service'!$G$14:$K$14</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45AF-4F00-B7E9-CAC756A15BBE}"/>
            </c:ext>
          </c:extLst>
        </c:ser>
        <c:ser>
          <c:idx val="2"/>
          <c:order val="2"/>
          <c:tx>
            <c:strRef>
              <c:f>'5. Product as a Service'!$E$16:$F$16</c:f>
              <c:strCache>
                <c:ptCount val="2"/>
                <c:pt idx="0">
                  <c:v>Total investment need [€]</c:v>
                </c:pt>
              </c:strCache>
            </c:strRef>
          </c:tx>
          <c:spPr>
            <a:solidFill>
              <a:schemeClr val="accent3"/>
            </a:solidFill>
            <a:ln>
              <a:noFill/>
            </a:ln>
            <a:effectLst/>
          </c:spPr>
          <c:invertIfNegative val="0"/>
          <c:cat>
            <c:strRef>
              <c:f>'5. Product as a Service'!$G$13:$K$13</c:f>
              <c:strCache>
                <c:ptCount val="5"/>
                <c:pt idx="0">
                  <c:v>Year 1</c:v>
                </c:pt>
                <c:pt idx="1">
                  <c:v>Year 2</c:v>
                </c:pt>
                <c:pt idx="2">
                  <c:v>Year 3</c:v>
                </c:pt>
                <c:pt idx="3">
                  <c:v>Year 4</c:v>
                </c:pt>
                <c:pt idx="4">
                  <c:v>Year 5</c:v>
                </c:pt>
              </c:strCache>
            </c:strRef>
          </c:cat>
          <c:val>
            <c:numRef>
              <c:f>'5. Product as a Service'!$G$16:$K$16</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45AF-4F00-B7E9-CAC756A15BBE}"/>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'5. Product as a Service'!$E$15:$F$15</c:f>
              <c:strCache>
                <c:ptCount val="2"/>
                <c:pt idx="0">
                  <c:v>Total EBITDA potential [€]</c:v>
                </c:pt>
              </c:strCache>
            </c:strRef>
          </c:tx>
          <c:spPr>
            <a:solidFill>
              <a:schemeClr val="accent1">
                <a:lumMod val="40000"/>
                <a:lumOff val="60000"/>
              </a:schemeClr>
            </a:solidFill>
            <a:ln>
              <a:noFill/>
            </a:ln>
            <a:effectLst/>
          </c:spPr>
          <c:invertIfNegative val="0"/>
          <c:cat>
            <c:strRef>
              <c:f>'5. Product as a Service'!$G$13:$K$13</c:f>
              <c:strCache>
                <c:ptCount val="5"/>
                <c:pt idx="0">
                  <c:v>Year 1</c:v>
                </c:pt>
                <c:pt idx="1">
                  <c:v>Year 2</c:v>
                </c:pt>
                <c:pt idx="2">
                  <c:v>Year 3</c:v>
                </c:pt>
                <c:pt idx="3">
                  <c:v>Year 4</c:v>
                </c:pt>
                <c:pt idx="4">
                  <c:v>Year 5</c:v>
                </c:pt>
              </c:strCache>
            </c:strRef>
          </c:cat>
          <c:val>
            <c:numRef>
              <c:f>'5. Product as a Service'!$G$15:$K$15</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45AF-4F00-B7E9-CAC756A15BBE}"/>
            </c:ext>
          </c:extLst>
        </c:ser>
        <c:dLbls>
          <c:showLegendKey val="0"/>
          <c:showVal val="0"/>
          <c:showCatName val="0"/>
          <c:showSerName val="0"/>
          <c:showPercent val="0"/>
          <c:showBubbleSize val="0"/>
        </c:dLbls>
        <c:gapWidth val="219"/>
        <c:overlap val="100"/>
        <c:axId val="652551320"/>
        <c:axId val="652555256"/>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'5. Product as a Service'!$G$13:$K$13</c:f>
              <c:strCache>
                <c:ptCount val="5"/>
                <c:pt idx="0">
                  <c:v>Year 1</c:v>
                </c:pt>
                <c:pt idx="1">
                  <c:v>Year 2</c:v>
                </c:pt>
                <c:pt idx="2">
                  <c:v>Year 3</c:v>
                </c:pt>
                <c:pt idx="3">
                  <c:v>Year 4</c:v>
                </c:pt>
                <c:pt idx="4">
                  <c:v>Year 5</c:v>
                </c:pt>
              </c:strCache>
            </c:strRef>
          </c:cat>
          <c:val>
            <c:numRef>
              <c:f>'Breakeven calculations'!$H$29:$L$29</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0AE-48B6-B188-E955143E8C75}"/>
            </c:ext>
          </c:extLst>
        </c:ser>
        <c:dLbls>
          <c:showLegendKey val="0"/>
          <c:showVal val="0"/>
          <c:showCatName val="0"/>
          <c:showSerName val="0"/>
          <c:showPercent val="0"/>
          <c:showBubbleSize val="0"/>
        </c:dLbls>
        <c:marker val="1"/>
        <c:smooth val="0"/>
        <c:axId val="652551320"/>
        <c:axId val="652555256"/>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52555256"/>
        <c:scaling>
          <c:orientation val="minMax"/>
        </c:scaling>
        <c:delete val="1"/>
        <c:axPos val="r"/>
        <c:numFmt formatCode="#,##0.00\ [$EUR]" sourceLinked="1"/>
        <c:majorTickMark val="out"/>
        <c:minorTickMark val="none"/>
        <c:tickLblPos val="nextTo"/>
        <c:crossAx val="652551320"/>
        <c:crosses val="max"/>
        <c:crossBetween val="between"/>
      </c:valAx>
      <c:catAx>
        <c:axId val="652551320"/>
        <c:scaling>
          <c:orientation val="minMax"/>
        </c:scaling>
        <c:delete val="1"/>
        <c:axPos val="b"/>
        <c:numFmt formatCode="General" sourceLinked="1"/>
        <c:majorTickMark val="out"/>
        <c:minorTickMark val="none"/>
        <c:tickLblPos val="nextTo"/>
        <c:crossAx val="6525552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Product as a Service </a:t>
            </a:r>
          </a:p>
          <a:p>
            <a:pPr>
              <a:defRPr sz="1200" b="1">
                <a:solidFill>
                  <a:sysClr val="windowText" lastClr="000000"/>
                </a:solidFill>
              </a:defRPr>
            </a:pPr>
            <a:r>
              <a:rPr lang="fi-FI" sz="1200" b="1">
                <a:solidFill>
                  <a:sysClr val="windowText" lastClr="000000"/>
                </a:solidFill>
              </a:rPr>
              <a:t>(Usage based </a:t>
            </a:r>
            <a:r>
              <a:rPr lang="fi-FI" sz="1200" b="1" baseline="0">
                <a:solidFill>
                  <a:sysClr val="windowText" lastClr="000000"/>
                </a:solidFill>
              </a:rPr>
              <a:t>fees)</a:t>
            </a:r>
            <a:endParaRPr lang="fi-FI"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 Product as a Service'!$E$57:$F$57</c:f>
              <c:strCache>
                <c:ptCount val="2"/>
                <c:pt idx="0">
                  <c:v>Total revenue potential [€]</c:v>
                </c:pt>
              </c:strCache>
            </c:strRef>
          </c:tx>
          <c:spPr>
            <a:solidFill>
              <a:schemeClr val="accent1"/>
            </a:solidFill>
            <a:ln>
              <a:noFill/>
            </a:ln>
            <a:effectLst/>
          </c:spPr>
          <c:invertIfNegative val="0"/>
          <c:cat>
            <c:strRef>
              <c:f>'5. Product as a Service'!$G$56:$K$56</c:f>
              <c:strCache>
                <c:ptCount val="5"/>
                <c:pt idx="0">
                  <c:v>Year 1</c:v>
                </c:pt>
                <c:pt idx="1">
                  <c:v>Year 2</c:v>
                </c:pt>
                <c:pt idx="2">
                  <c:v>Year 3</c:v>
                </c:pt>
                <c:pt idx="3">
                  <c:v>Year 4</c:v>
                </c:pt>
                <c:pt idx="4">
                  <c:v>Year 5</c:v>
                </c:pt>
              </c:strCache>
            </c:strRef>
          </c:cat>
          <c:val>
            <c:numRef>
              <c:f>'5. Product as a Service'!$G$57:$K$57</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9D8F-4C77-AF63-DF9FE278BB34}"/>
            </c:ext>
          </c:extLst>
        </c:ser>
        <c:ser>
          <c:idx val="2"/>
          <c:order val="2"/>
          <c:tx>
            <c:strRef>
              <c:f>'5. Product as a Service'!$E$59:$F$59</c:f>
              <c:strCache>
                <c:ptCount val="2"/>
                <c:pt idx="0">
                  <c:v>Total investment need [€]</c:v>
                </c:pt>
              </c:strCache>
            </c:strRef>
          </c:tx>
          <c:spPr>
            <a:solidFill>
              <a:schemeClr val="accent3"/>
            </a:solidFill>
            <a:ln>
              <a:noFill/>
            </a:ln>
            <a:effectLst/>
          </c:spPr>
          <c:invertIfNegative val="0"/>
          <c:cat>
            <c:strRef>
              <c:f>'5. Product as a Service'!$G$56:$K$56</c:f>
              <c:strCache>
                <c:ptCount val="5"/>
                <c:pt idx="0">
                  <c:v>Year 1</c:v>
                </c:pt>
                <c:pt idx="1">
                  <c:v>Year 2</c:v>
                </c:pt>
                <c:pt idx="2">
                  <c:v>Year 3</c:v>
                </c:pt>
                <c:pt idx="3">
                  <c:v>Year 4</c:v>
                </c:pt>
                <c:pt idx="4">
                  <c:v>Year 5</c:v>
                </c:pt>
              </c:strCache>
            </c:strRef>
          </c:cat>
          <c:val>
            <c:numRef>
              <c:f>'5. Product as a Service'!$G$59:$K$59</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9D8F-4C77-AF63-DF9FE278BB34}"/>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'5. Product as a Service'!$E$58:$F$58</c:f>
              <c:strCache>
                <c:ptCount val="2"/>
                <c:pt idx="0">
                  <c:v>Total EBITDA potential [€]</c:v>
                </c:pt>
              </c:strCache>
            </c:strRef>
          </c:tx>
          <c:spPr>
            <a:solidFill>
              <a:schemeClr val="accent1">
                <a:lumMod val="40000"/>
                <a:lumOff val="60000"/>
              </a:schemeClr>
            </a:solidFill>
            <a:ln>
              <a:noFill/>
            </a:ln>
            <a:effectLst/>
          </c:spPr>
          <c:invertIfNegative val="0"/>
          <c:cat>
            <c:strRef>
              <c:f>'5. Product as a Service'!$G$56:$K$56</c:f>
              <c:strCache>
                <c:ptCount val="5"/>
                <c:pt idx="0">
                  <c:v>Year 1</c:v>
                </c:pt>
                <c:pt idx="1">
                  <c:v>Year 2</c:v>
                </c:pt>
                <c:pt idx="2">
                  <c:v>Year 3</c:v>
                </c:pt>
                <c:pt idx="3">
                  <c:v>Year 4</c:v>
                </c:pt>
                <c:pt idx="4">
                  <c:v>Year 5</c:v>
                </c:pt>
              </c:strCache>
            </c:strRef>
          </c:cat>
          <c:val>
            <c:numRef>
              <c:f>'5. Product as a Service'!$G$58:$K$58</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9D8F-4C77-AF63-DF9FE278BB34}"/>
            </c:ext>
          </c:extLst>
        </c:ser>
        <c:dLbls>
          <c:showLegendKey val="0"/>
          <c:showVal val="0"/>
          <c:showCatName val="0"/>
          <c:showSerName val="0"/>
          <c:showPercent val="0"/>
          <c:showBubbleSize val="0"/>
        </c:dLbls>
        <c:gapWidth val="219"/>
        <c:overlap val="100"/>
        <c:axId val="657588696"/>
        <c:axId val="657594272"/>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'5. Product as a Service'!$G$56:$K$56</c:f>
              <c:strCache>
                <c:ptCount val="5"/>
                <c:pt idx="0">
                  <c:v>Year 1</c:v>
                </c:pt>
                <c:pt idx="1">
                  <c:v>Year 2</c:v>
                </c:pt>
                <c:pt idx="2">
                  <c:v>Year 3</c:v>
                </c:pt>
                <c:pt idx="3">
                  <c:v>Year 4</c:v>
                </c:pt>
                <c:pt idx="4">
                  <c:v>Year 5</c:v>
                </c:pt>
              </c:strCache>
            </c:strRef>
          </c:cat>
          <c:val>
            <c:numRef>
              <c:f>'Breakeven calculations'!$H$31:$L$31</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3F-4012-B661-AC5A158024EA}"/>
            </c:ext>
          </c:extLst>
        </c:ser>
        <c:dLbls>
          <c:showLegendKey val="0"/>
          <c:showVal val="0"/>
          <c:showCatName val="0"/>
          <c:showSerName val="0"/>
          <c:showPercent val="0"/>
          <c:showBubbleSize val="0"/>
        </c:dLbls>
        <c:marker val="1"/>
        <c:smooth val="0"/>
        <c:axId val="657588696"/>
        <c:axId val="657594272"/>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57594272"/>
        <c:scaling>
          <c:orientation val="minMax"/>
        </c:scaling>
        <c:delete val="1"/>
        <c:axPos val="r"/>
        <c:numFmt formatCode="#,##0.00\ [$EUR]" sourceLinked="1"/>
        <c:majorTickMark val="out"/>
        <c:minorTickMark val="none"/>
        <c:tickLblPos val="nextTo"/>
        <c:crossAx val="657588696"/>
        <c:crosses val="max"/>
        <c:crossBetween val="between"/>
      </c:valAx>
      <c:catAx>
        <c:axId val="657588696"/>
        <c:scaling>
          <c:orientation val="minMax"/>
        </c:scaling>
        <c:delete val="1"/>
        <c:axPos val="b"/>
        <c:numFmt formatCode="General" sourceLinked="1"/>
        <c:majorTickMark val="out"/>
        <c:minorTickMark val="none"/>
        <c:tickLblPos val="nextTo"/>
        <c:crossAx val="6575942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Performance as a Service</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 Product as a Service'!$E$102:$F$102</c:f>
              <c:strCache>
                <c:ptCount val="2"/>
                <c:pt idx="0">
                  <c:v>Total revenue potential [€]</c:v>
                </c:pt>
              </c:strCache>
            </c:strRef>
          </c:tx>
          <c:spPr>
            <a:solidFill>
              <a:schemeClr val="accent1"/>
            </a:solidFill>
            <a:ln>
              <a:noFill/>
            </a:ln>
            <a:effectLst/>
          </c:spPr>
          <c:invertIfNegative val="0"/>
          <c:cat>
            <c:strRef>
              <c:f>'5. Product as a Service'!$G$101:$K$101</c:f>
              <c:strCache>
                <c:ptCount val="5"/>
                <c:pt idx="0">
                  <c:v>Year 1</c:v>
                </c:pt>
                <c:pt idx="1">
                  <c:v>Year 2</c:v>
                </c:pt>
                <c:pt idx="2">
                  <c:v>Year 3</c:v>
                </c:pt>
                <c:pt idx="3">
                  <c:v>Year 4</c:v>
                </c:pt>
                <c:pt idx="4">
                  <c:v>Year 5</c:v>
                </c:pt>
              </c:strCache>
            </c:strRef>
          </c:cat>
          <c:val>
            <c:numRef>
              <c:f>'5. Product as a Service'!$G$102:$K$102</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1904-41B3-A7A1-9356E47220C0}"/>
            </c:ext>
          </c:extLst>
        </c:ser>
        <c:ser>
          <c:idx val="2"/>
          <c:order val="2"/>
          <c:tx>
            <c:strRef>
              <c:f>'5. Product as a Service'!$E$104:$F$104</c:f>
              <c:strCache>
                <c:ptCount val="2"/>
                <c:pt idx="0">
                  <c:v>Total investment need [€]</c:v>
                </c:pt>
              </c:strCache>
            </c:strRef>
          </c:tx>
          <c:spPr>
            <a:solidFill>
              <a:schemeClr val="accent3"/>
            </a:solidFill>
            <a:ln>
              <a:noFill/>
            </a:ln>
            <a:effectLst/>
          </c:spPr>
          <c:invertIfNegative val="0"/>
          <c:cat>
            <c:strRef>
              <c:f>'5. Product as a Service'!$G$101:$K$101</c:f>
              <c:strCache>
                <c:ptCount val="5"/>
                <c:pt idx="0">
                  <c:v>Year 1</c:v>
                </c:pt>
                <c:pt idx="1">
                  <c:v>Year 2</c:v>
                </c:pt>
                <c:pt idx="2">
                  <c:v>Year 3</c:v>
                </c:pt>
                <c:pt idx="3">
                  <c:v>Year 4</c:v>
                </c:pt>
                <c:pt idx="4">
                  <c:v>Year 5</c:v>
                </c:pt>
              </c:strCache>
            </c:strRef>
          </c:cat>
          <c:val>
            <c:numRef>
              <c:f>'5. Product as a Service'!$G$104:$K$104</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1904-41B3-A7A1-9356E47220C0}"/>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'5. Product as a Service'!$E$103:$F$103</c:f>
              <c:strCache>
                <c:ptCount val="2"/>
                <c:pt idx="0">
                  <c:v>Total EBITDA potential [€]</c:v>
                </c:pt>
              </c:strCache>
            </c:strRef>
          </c:tx>
          <c:spPr>
            <a:solidFill>
              <a:schemeClr val="accent1">
                <a:lumMod val="40000"/>
                <a:lumOff val="60000"/>
              </a:schemeClr>
            </a:solidFill>
            <a:ln>
              <a:noFill/>
            </a:ln>
            <a:effectLst/>
          </c:spPr>
          <c:invertIfNegative val="0"/>
          <c:cat>
            <c:strRef>
              <c:f>'5. Product as a Service'!$G$101:$K$101</c:f>
              <c:strCache>
                <c:ptCount val="5"/>
                <c:pt idx="0">
                  <c:v>Year 1</c:v>
                </c:pt>
                <c:pt idx="1">
                  <c:v>Year 2</c:v>
                </c:pt>
                <c:pt idx="2">
                  <c:v>Year 3</c:v>
                </c:pt>
                <c:pt idx="3">
                  <c:v>Year 4</c:v>
                </c:pt>
                <c:pt idx="4">
                  <c:v>Year 5</c:v>
                </c:pt>
              </c:strCache>
            </c:strRef>
          </c:cat>
          <c:val>
            <c:numRef>
              <c:f>'5. Product as a Service'!$G$103:$K$103</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1904-41B3-A7A1-9356E47220C0}"/>
            </c:ext>
          </c:extLst>
        </c:ser>
        <c:dLbls>
          <c:showLegendKey val="0"/>
          <c:showVal val="0"/>
          <c:showCatName val="0"/>
          <c:showSerName val="0"/>
          <c:showPercent val="0"/>
          <c:showBubbleSize val="0"/>
        </c:dLbls>
        <c:gapWidth val="219"/>
        <c:overlap val="100"/>
        <c:axId val="657588696"/>
        <c:axId val="657594272"/>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'5. Product as a Service'!$G$101:$K$101</c:f>
              <c:strCache>
                <c:ptCount val="5"/>
                <c:pt idx="0">
                  <c:v>Year 1</c:v>
                </c:pt>
                <c:pt idx="1">
                  <c:v>Year 2</c:v>
                </c:pt>
                <c:pt idx="2">
                  <c:v>Year 3</c:v>
                </c:pt>
                <c:pt idx="3">
                  <c:v>Year 4</c:v>
                </c:pt>
                <c:pt idx="4">
                  <c:v>Year 5</c:v>
                </c:pt>
              </c:strCache>
            </c:strRef>
          </c:cat>
          <c:val>
            <c:numRef>
              <c:f>'Breakeven calculations'!$H$33:$L$33</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1904-41B3-A7A1-9356E47220C0}"/>
            </c:ext>
          </c:extLst>
        </c:ser>
        <c:dLbls>
          <c:showLegendKey val="0"/>
          <c:showVal val="0"/>
          <c:showCatName val="0"/>
          <c:showSerName val="0"/>
          <c:showPercent val="0"/>
          <c:showBubbleSize val="0"/>
        </c:dLbls>
        <c:marker val="1"/>
        <c:smooth val="0"/>
        <c:axId val="657588696"/>
        <c:axId val="657594272"/>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57594272"/>
        <c:scaling>
          <c:orientation val="minMax"/>
        </c:scaling>
        <c:delete val="1"/>
        <c:axPos val="r"/>
        <c:numFmt formatCode="#,##0.00\ [$EUR]" sourceLinked="1"/>
        <c:majorTickMark val="out"/>
        <c:minorTickMark val="none"/>
        <c:tickLblPos val="nextTo"/>
        <c:crossAx val="657588696"/>
        <c:crosses val="max"/>
        <c:crossBetween val="between"/>
      </c:valAx>
      <c:catAx>
        <c:axId val="657588696"/>
        <c:scaling>
          <c:orientation val="minMax"/>
        </c:scaling>
        <c:delete val="1"/>
        <c:axPos val="b"/>
        <c:numFmt formatCode="General" sourceLinked="1"/>
        <c:majorTickMark val="out"/>
        <c:minorTickMark val="none"/>
        <c:tickLblPos val="nextTo"/>
        <c:crossAx val="6575942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Build to last</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'1. Circular supply chain'!$E$9:$F$9</c:f>
              <c:strCache>
                <c:ptCount val="2"/>
                <c:pt idx="0">
                  <c:v>Total revenue potential [€]</c:v>
                </c:pt>
              </c:strCache>
            </c:strRef>
          </c:tx>
          <c:spPr>
            <a:solidFill>
              <a:schemeClr val="accent1"/>
            </a:solidFill>
            <a:ln>
              <a:noFill/>
            </a:ln>
            <a:effectLst/>
          </c:spPr>
          <c:invertIfNegative val="0"/>
          <c:cat>
            <c:strRef>
              <c:f>'1. Circular supply chain'!$G$8:$K$8</c:f>
              <c:strCache>
                <c:ptCount val="5"/>
                <c:pt idx="0">
                  <c:v>Year 1</c:v>
                </c:pt>
                <c:pt idx="1">
                  <c:v>Year 2</c:v>
                </c:pt>
                <c:pt idx="2">
                  <c:v>Year 3</c:v>
                </c:pt>
                <c:pt idx="3">
                  <c:v>Year 4</c:v>
                </c:pt>
                <c:pt idx="4">
                  <c:v>Year 5</c:v>
                </c:pt>
              </c:strCache>
            </c:strRef>
          </c:cat>
          <c:val>
            <c:numRef>
              <c:f>'1. Circular supply chain'!$G$9:$K$9</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9356-4368-847E-76D4BEAEDBB2}"/>
            </c:ext>
          </c:extLst>
        </c:ser>
        <c:ser>
          <c:idx val="2"/>
          <c:order val="2"/>
          <c:tx>
            <c:strRef>
              <c:f>'1. Circular supply chain'!$E$11:$F$11</c:f>
              <c:strCache>
                <c:ptCount val="2"/>
                <c:pt idx="0">
                  <c:v>Total investment need [€]</c:v>
                </c:pt>
              </c:strCache>
            </c:strRef>
          </c:tx>
          <c:spPr>
            <a:solidFill>
              <a:schemeClr val="accent3"/>
            </a:solidFill>
            <a:ln>
              <a:noFill/>
            </a:ln>
            <a:effectLst/>
          </c:spPr>
          <c:invertIfNegative val="0"/>
          <c:cat>
            <c:strRef>
              <c:f>'1. Circular supply chain'!$G$8:$K$8</c:f>
              <c:strCache>
                <c:ptCount val="5"/>
                <c:pt idx="0">
                  <c:v>Year 1</c:v>
                </c:pt>
                <c:pt idx="1">
                  <c:v>Year 2</c:v>
                </c:pt>
                <c:pt idx="2">
                  <c:v>Year 3</c:v>
                </c:pt>
                <c:pt idx="3">
                  <c:v>Year 4</c:v>
                </c:pt>
                <c:pt idx="4">
                  <c:v>Year 5</c:v>
                </c:pt>
              </c:strCache>
            </c:strRef>
          </c:cat>
          <c:val>
            <c:numRef>
              <c:f>'1. Circular supply chain'!$G$11:$K$11</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9356-4368-847E-76D4BEAEDBB2}"/>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'1. Circular supply chain'!$E$10:$F$10</c:f>
              <c:strCache>
                <c:ptCount val="2"/>
                <c:pt idx="0">
                  <c:v>Total EBITDA potential [€]</c:v>
                </c:pt>
              </c:strCache>
            </c:strRef>
          </c:tx>
          <c:spPr>
            <a:solidFill>
              <a:schemeClr val="accent1">
                <a:lumMod val="40000"/>
                <a:lumOff val="60000"/>
              </a:schemeClr>
            </a:solidFill>
            <a:ln>
              <a:noFill/>
            </a:ln>
            <a:effectLst/>
          </c:spPr>
          <c:invertIfNegative val="0"/>
          <c:cat>
            <c:strRef>
              <c:f>'1. Circular supply chain'!$G$8:$K$8</c:f>
              <c:strCache>
                <c:ptCount val="5"/>
                <c:pt idx="0">
                  <c:v>Year 1</c:v>
                </c:pt>
                <c:pt idx="1">
                  <c:v>Year 2</c:v>
                </c:pt>
                <c:pt idx="2">
                  <c:v>Year 3</c:v>
                </c:pt>
                <c:pt idx="3">
                  <c:v>Year 4</c:v>
                </c:pt>
                <c:pt idx="4">
                  <c:v>Year 5</c:v>
                </c:pt>
              </c:strCache>
            </c:strRef>
          </c:cat>
          <c:val>
            <c:numRef>
              <c:f>'1. Circular supply chain'!$G$10:$K$10</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9356-4368-847E-76D4BEAEDBB2}"/>
            </c:ext>
          </c:extLst>
        </c:ser>
        <c:dLbls>
          <c:showLegendKey val="0"/>
          <c:showVal val="0"/>
          <c:showCatName val="0"/>
          <c:showSerName val="0"/>
          <c:showPercent val="0"/>
          <c:showBubbleSize val="0"/>
        </c:dLbls>
        <c:gapWidth val="219"/>
        <c:overlap val="100"/>
        <c:axId val="452635888"/>
        <c:axId val="452633920"/>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'1. Circular supply chain'!$G$8:$K$8</c:f>
              <c:strCache>
                <c:ptCount val="5"/>
                <c:pt idx="0">
                  <c:v>Year 1</c:v>
                </c:pt>
                <c:pt idx="1">
                  <c:v>Year 2</c:v>
                </c:pt>
                <c:pt idx="2">
                  <c:v>Year 3</c:v>
                </c:pt>
                <c:pt idx="3">
                  <c:v>Year 4</c:v>
                </c:pt>
                <c:pt idx="4">
                  <c:v>Year 5</c:v>
                </c:pt>
              </c:strCache>
            </c:strRef>
          </c:cat>
          <c:val>
            <c:numRef>
              <c:f>'Breakeven calculations'!$H$7:$L$7</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4BAC-49EE-8611-10624186F5A0}"/>
            </c:ext>
          </c:extLst>
        </c:ser>
        <c:dLbls>
          <c:showLegendKey val="0"/>
          <c:showVal val="0"/>
          <c:showCatName val="0"/>
          <c:showSerName val="0"/>
          <c:showPercent val="0"/>
          <c:showBubbleSize val="0"/>
        </c:dLbls>
        <c:marker val="1"/>
        <c:smooth val="0"/>
        <c:axId val="452635888"/>
        <c:axId val="452633920"/>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452633920"/>
        <c:scaling>
          <c:orientation val="minMax"/>
        </c:scaling>
        <c:delete val="1"/>
        <c:axPos val="r"/>
        <c:numFmt formatCode="#,##0.00\ [$EUR]" sourceLinked="1"/>
        <c:majorTickMark val="out"/>
        <c:minorTickMark val="none"/>
        <c:tickLblPos val="nextTo"/>
        <c:crossAx val="452635888"/>
        <c:crosses val="max"/>
        <c:crossBetween val="between"/>
      </c:valAx>
      <c:catAx>
        <c:axId val="452635888"/>
        <c:scaling>
          <c:orientation val="minMax"/>
        </c:scaling>
        <c:delete val="1"/>
        <c:axPos val="b"/>
        <c:numFmt formatCode="General" sourceLinked="1"/>
        <c:majorTickMark val="out"/>
        <c:minorTickMark val="none"/>
        <c:tickLblPos val="nextTo"/>
        <c:crossAx val="452633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Circular supplies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'1. Circular supply chain'!$E$57:$F$57</c:f>
              <c:strCache>
                <c:ptCount val="2"/>
                <c:pt idx="0">
                  <c:v>Total revenue potential [€]</c:v>
                </c:pt>
              </c:strCache>
            </c:strRef>
          </c:tx>
          <c:spPr>
            <a:solidFill>
              <a:schemeClr val="accent1"/>
            </a:solidFill>
            <a:ln>
              <a:noFill/>
            </a:ln>
            <a:effectLst/>
          </c:spPr>
          <c:invertIfNegative val="0"/>
          <c:cat>
            <c:strRef>
              <c:f>'1. Circular supply chain'!$G$56:$K$56</c:f>
              <c:strCache>
                <c:ptCount val="5"/>
                <c:pt idx="0">
                  <c:v>Year 1</c:v>
                </c:pt>
                <c:pt idx="1">
                  <c:v>Year 2</c:v>
                </c:pt>
                <c:pt idx="2">
                  <c:v>Year 3</c:v>
                </c:pt>
                <c:pt idx="3">
                  <c:v>Year 4</c:v>
                </c:pt>
                <c:pt idx="4">
                  <c:v>Year 5</c:v>
                </c:pt>
              </c:strCache>
            </c:strRef>
          </c:cat>
          <c:val>
            <c:numRef>
              <c:f>'1. Circular supply chain'!$G$57:$K$57</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66AA-4F7A-9B7A-FF983C44BC0A}"/>
            </c:ext>
          </c:extLst>
        </c:ser>
        <c:ser>
          <c:idx val="2"/>
          <c:order val="2"/>
          <c:tx>
            <c:strRef>
              <c:f>'1. Circular supply chain'!$E$59:$F$59</c:f>
              <c:strCache>
                <c:ptCount val="2"/>
                <c:pt idx="0">
                  <c:v>Total investment need [€]</c:v>
                </c:pt>
              </c:strCache>
            </c:strRef>
          </c:tx>
          <c:spPr>
            <a:solidFill>
              <a:schemeClr val="accent3"/>
            </a:solidFill>
            <a:ln>
              <a:noFill/>
            </a:ln>
            <a:effectLst/>
          </c:spPr>
          <c:invertIfNegative val="0"/>
          <c:cat>
            <c:strRef>
              <c:f>'1. Circular supply chain'!$G$56:$K$56</c:f>
              <c:strCache>
                <c:ptCount val="5"/>
                <c:pt idx="0">
                  <c:v>Year 1</c:v>
                </c:pt>
                <c:pt idx="1">
                  <c:v>Year 2</c:v>
                </c:pt>
                <c:pt idx="2">
                  <c:v>Year 3</c:v>
                </c:pt>
                <c:pt idx="3">
                  <c:v>Year 4</c:v>
                </c:pt>
                <c:pt idx="4">
                  <c:v>Year 5</c:v>
                </c:pt>
              </c:strCache>
            </c:strRef>
          </c:cat>
          <c:val>
            <c:numRef>
              <c:f>'1. Circular supply chain'!$G$59:$K$59</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66AA-4F7A-9B7A-FF983C44BC0A}"/>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'1. Circular supply chain'!$E$58:$F$58</c:f>
              <c:strCache>
                <c:ptCount val="2"/>
                <c:pt idx="0">
                  <c:v>Total EBITDA potential [€]</c:v>
                </c:pt>
              </c:strCache>
            </c:strRef>
          </c:tx>
          <c:spPr>
            <a:solidFill>
              <a:schemeClr val="accent1">
                <a:lumMod val="40000"/>
                <a:lumOff val="60000"/>
              </a:schemeClr>
            </a:solidFill>
            <a:ln>
              <a:noFill/>
            </a:ln>
            <a:effectLst/>
          </c:spPr>
          <c:invertIfNegative val="0"/>
          <c:cat>
            <c:strRef>
              <c:f>'1. Circular supply chain'!$G$56:$K$56</c:f>
              <c:strCache>
                <c:ptCount val="5"/>
                <c:pt idx="0">
                  <c:v>Year 1</c:v>
                </c:pt>
                <c:pt idx="1">
                  <c:v>Year 2</c:v>
                </c:pt>
                <c:pt idx="2">
                  <c:v>Year 3</c:v>
                </c:pt>
                <c:pt idx="3">
                  <c:v>Year 4</c:v>
                </c:pt>
                <c:pt idx="4">
                  <c:v>Year 5</c:v>
                </c:pt>
              </c:strCache>
            </c:strRef>
          </c:cat>
          <c:val>
            <c:numRef>
              <c:f>'1. Circular supply chain'!$G$58:$K$58</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66AA-4F7A-9B7A-FF983C44BC0A}"/>
            </c:ext>
          </c:extLst>
        </c:ser>
        <c:dLbls>
          <c:showLegendKey val="0"/>
          <c:showVal val="0"/>
          <c:showCatName val="0"/>
          <c:showSerName val="0"/>
          <c:showPercent val="0"/>
          <c:showBubbleSize val="0"/>
        </c:dLbls>
        <c:gapWidth val="219"/>
        <c:overlap val="100"/>
        <c:axId val="456101632"/>
        <c:axId val="456102616"/>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'1. Circular supply chain'!$G$56:$K$56</c:f>
              <c:strCache>
                <c:ptCount val="5"/>
                <c:pt idx="0">
                  <c:v>Year 1</c:v>
                </c:pt>
                <c:pt idx="1">
                  <c:v>Year 2</c:v>
                </c:pt>
                <c:pt idx="2">
                  <c:v>Year 3</c:v>
                </c:pt>
                <c:pt idx="3">
                  <c:v>Year 4</c:v>
                </c:pt>
                <c:pt idx="4">
                  <c:v>Year 5</c:v>
                </c:pt>
              </c:strCache>
            </c:strRef>
          </c:cat>
          <c:val>
            <c:numRef>
              <c:f>'Breakeven calculations'!$H$9:$L$9</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603B-45AB-816A-87A5745940B2}"/>
            </c:ext>
          </c:extLst>
        </c:ser>
        <c:dLbls>
          <c:showLegendKey val="0"/>
          <c:showVal val="0"/>
          <c:showCatName val="0"/>
          <c:showSerName val="0"/>
          <c:showPercent val="0"/>
          <c:showBubbleSize val="0"/>
        </c:dLbls>
        <c:marker val="1"/>
        <c:smooth val="0"/>
        <c:axId val="456101632"/>
        <c:axId val="456102616"/>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456102616"/>
        <c:scaling>
          <c:orientation val="minMax"/>
        </c:scaling>
        <c:delete val="1"/>
        <c:axPos val="r"/>
        <c:numFmt formatCode="#,##0.00\ [$EUR]" sourceLinked="1"/>
        <c:majorTickMark val="out"/>
        <c:minorTickMark val="none"/>
        <c:tickLblPos val="nextTo"/>
        <c:crossAx val="456101632"/>
        <c:crosses val="max"/>
        <c:crossBetween val="between"/>
      </c:valAx>
      <c:catAx>
        <c:axId val="456101632"/>
        <c:scaling>
          <c:orientation val="minMax"/>
        </c:scaling>
        <c:delete val="1"/>
        <c:axPos val="b"/>
        <c:numFmt formatCode="General" sourceLinked="1"/>
        <c:majorTickMark val="out"/>
        <c:minorTickMark val="none"/>
        <c:tickLblPos val="nextTo"/>
        <c:crossAx val="4561026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Share</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'2. Sharing platform'!$E$9:$F$9</c:f>
              <c:strCache>
                <c:ptCount val="2"/>
                <c:pt idx="0">
                  <c:v>Total revenue potential [€]</c:v>
                </c:pt>
              </c:strCache>
            </c:strRef>
          </c:tx>
          <c:spPr>
            <a:solidFill>
              <a:schemeClr val="accent1"/>
            </a:solidFill>
            <a:ln>
              <a:noFill/>
            </a:ln>
            <a:effectLst/>
          </c:spPr>
          <c:invertIfNegative val="0"/>
          <c:cat>
            <c:strRef>
              <c:f>'2. Sharing platform'!$G$8:$K$8</c:f>
              <c:strCache>
                <c:ptCount val="5"/>
                <c:pt idx="0">
                  <c:v>Year 1</c:v>
                </c:pt>
                <c:pt idx="1">
                  <c:v>Year 2</c:v>
                </c:pt>
                <c:pt idx="2">
                  <c:v>Year 3</c:v>
                </c:pt>
                <c:pt idx="3">
                  <c:v>Year 4</c:v>
                </c:pt>
                <c:pt idx="4">
                  <c:v>Year 5</c:v>
                </c:pt>
              </c:strCache>
            </c:strRef>
          </c:cat>
          <c:val>
            <c:numRef>
              <c:f>'2. Sharing platform'!$G$9:$K$9</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364A-409E-8004-F8FCECC4C81B}"/>
            </c:ext>
          </c:extLst>
        </c:ser>
        <c:ser>
          <c:idx val="2"/>
          <c:order val="2"/>
          <c:tx>
            <c:strRef>
              <c:f>'2. Sharing platform'!$E$11:$F$11</c:f>
              <c:strCache>
                <c:ptCount val="2"/>
                <c:pt idx="0">
                  <c:v>Investment need [€]</c:v>
                </c:pt>
              </c:strCache>
            </c:strRef>
          </c:tx>
          <c:spPr>
            <a:solidFill>
              <a:schemeClr val="accent3"/>
            </a:solidFill>
            <a:ln>
              <a:noFill/>
            </a:ln>
            <a:effectLst/>
          </c:spPr>
          <c:invertIfNegative val="0"/>
          <c:cat>
            <c:strRef>
              <c:f>'2. Sharing platform'!$G$8:$K$8</c:f>
              <c:strCache>
                <c:ptCount val="5"/>
                <c:pt idx="0">
                  <c:v>Year 1</c:v>
                </c:pt>
                <c:pt idx="1">
                  <c:v>Year 2</c:v>
                </c:pt>
                <c:pt idx="2">
                  <c:v>Year 3</c:v>
                </c:pt>
                <c:pt idx="3">
                  <c:v>Year 4</c:v>
                </c:pt>
                <c:pt idx="4">
                  <c:v>Year 5</c:v>
                </c:pt>
              </c:strCache>
            </c:strRef>
          </c:cat>
          <c:val>
            <c:numRef>
              <c:f>'2. Sharing platform'!$G$11:$K$11</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364A-409E-8004-F8FCECC4C81B}"/>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'2. Sharing platform'!$E$10:$F$10</c:f>
              <c:strCache>
                <c:ptCount val="2"/>
                <c:pt idx="0">
                  <c:v>Total EBITDA potential [€]</c:v>
                </c:pt>
              </c:strCache>
            </c:strRef>
          </c:tx>
          <c:spPr>
            <a:solidFill>
              <a:schemeClr val="accent1">
                <a:lumMod val="40000"/>
                <a:lumOff val="60000"/>
              </a:schemeClr>
            </a:solidFill>
            <a:ln>
              <a:noFill/>
            </a:ln>
            <a:effectLst/>
          </c:spPr>
          <c:invertIfNegative val="0"/>
          <c:cat>
            <c:strRef>
              <c:f>'2. Sharing platform'!$G$8:$K$8</c:f>
              <c:strCache>
                <c:ptCount val="5"/>
                <c:pt idx="0">
                  <c:v>Year 1</c:v>
                </c:pt>
                <c:pt idx="1">
                  <c:v>Year 2</c:v>
                </c:pt>
                <c:pt idx="2">
                  <c:v>Year 3</c:v>
                </c:pt>
                <c:pt idx="3">
                  <c:v>Year 4</c:v>
                </c:pt>
                <c:pt idx="4">
                  <c:v>Year 5</c:v>
                </c:pt>
              </c:strCache>
            </c:strRef>
          </c:cat>
          <c:val>
            <c:numRef>
              <c:f>'2. Sharing platform'!$G$10:$K$10</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364A-409E-8004-F8FCECC4C81B}"/>
            </c:ext>
          </c:extLst>
        </c:ser>
        <c:dLbls>
          <c:showLegendKey val="0"/>
          <c:showVal val="0"/>
          <c:showCatName val="0"/>
          <c:showSerName val="0"/>
          <c:showPercent val="0"/>
          <c:showBubbleSize val="0"/>
        </c:dLbls>
        <c:gapWidth val="219"/>
        <c:overlap val="100"/>
        <c:axId val="680047584"/>
        <c:axId val="680050864"/>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'2. Sharing platform'!$G$8:$K$8</c:f>
              <c:strCache>
                <c:ptCount val="5"/>
                <c:pt idx="0">
                  <c:v>Year 1</c:v>
                </c:pt>
                <c:pt idx="1">
                  <c:v>Year 2</c:v>
                </c:pt>
                <c:pt idx="2">
                  <c:v>Year 3</c:v>
                </c:pt>
                <c:pt idx="3">
                  <c:v>Year 4</c:v>
                </c:pt>
                <c:pt idx="4">
                  <c:v>Year 5</c:v>
                </c:pt>
              </c:strCache>
            </c:strRef>
          </c:cat>
          <c:val>
            <c:numRef>
              <c:f>'Breakeven calculations'!$H$12:$L$12</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AAD7-412B-BA5E-EB911352C1D5}"/>
            </c:ext>
          </c:extLst>
        </c:ser>
        <c:dLbls>
          <c:showLegendKey val="0"/>
          <c:showVal val="0"/>
          <c:showCatName val="0"/>
          <c:showSerName val="0"/>
          <c:showPercent val="0"/>
          <c:showBubbleSize val="0"/>
        </c:dLbls>
        <c:marker val="1"/>
        <c:smooth val="0"/>
        <c:axId val="680047584"/>
        <c:axId val="680050864"/>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80050864"/>
        <c:scaling>
          <c:orientation val="minMax"/>
        </c:scaling>
        <c:delete val="1"/>
        <c:axPos val="r"/>
        <c:numFmt formatCode="#,##0.00\ [$EUR]" sourceLinked="1"/>
        <c:majorTickMark val="out"/>
        <c:minorTickMark val="none"/>
        <c:tickLblPos val="nextTo"/>
        <c:crossAx val="680047584"/>
        <c:crosses val="max"/>
        <c:crossBetween val="between"/>
      </c:valAx>
      <c:catAx>
        <c:axId val="680047584"/>
        <c:scaling>
          <c:orientation val="minMax"/>
        </c:scaling>
        <c:delete val="1"/>
        <c:axPos val="b"/>
        <c:numFmt formatCode="General" sourceLinked="1"/>
        <c:majorTickMark val="out"/>
        <c:minorTickMark val="none"/>
        <c:tickLblPos val="nextTo"/>
        <c:crossAx val="6800508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Repair &amp; Maintain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'3. Product Life Extension'!$E$10:$F$10</c:f>
              <c:strCache>
                <c:ptCount val="2"/>
                <c:pt idx="0">
                  <c:v>Total revenue potential [€]</c:v>
                </c:pt>
              </c:strCache>
            </c:strRef>
          </c:tx>
          <c:spPr>
            <a:solidFill>
              <a:schemeClr val="accent1"/>
            </a:solidFill>
            <a:ln>
              <a:noFill/>
            </a:ln>
            <a:effectLst/>
          </c:spPr>
          <c:invertIfNegative val="0"/>
          <c:cat>
            <c:strRef>
              <c:f>'3. Product Life Extension'!$G$9:$K$9</c:f>
              <c:strCache>
                <c:ptCount val="5"/>
                <c:pt idx="0">
                  <c:v>Year 1</c:v>
                </c:pt>
                <c:pt idx="1">
                  <c:v>Year 2</c:v>
                </c:pt>
                <c:pt idx="2">
                  <c:v>Year 3</c:v>
                </c:pt>
                <c:pt idx="3">
                  <c:v>Year 4</c:v>
                </c:pt>
                <c:pt idx="4">
                  <c:v>Year 5</c:v>
                </c:pt>
              </c:strCache>
            </c:strRef>
          </c:cat>
          <c:val>
            <c:numRef>
              <c:f>'3. Product Life Extension'!$G$10:$K$10</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E753-4EF1-BC44-59C93539D541}"/>
            </c:ext>
          </c:extLst>
        </c:ser>
        <c:ser>
          <c:idx val="2"/>
          <c:order val="2"/>
          <c:tx>
            <c:strRef>
              <c:f>'3. Product Life Extension'!$E$12:$F$12</c:f>
              <c:strCache>
                <c:ptCount val="2"/>
                <c:pt idx="0">
                  <c:v>Total investment need [€]</c:v>
                </c:pt>
              </c:strCache>
            </c:strRef>
          </c:tx>
          <c:spPr>
            <a:solidFill>
              <a:schemeClr val="accent3"/>
            </a:solidFill>
            <a:ln>
              <a:noFill/>
            </a:ln>
            <a:effectLst/>
          </c:spPr>
          <c:invertIfNegative val="0"/>
          <c:cat>
            <c:strRef>
              <c:f>'3. Product Life Extension'!$G$9:$K$9</c:f>
              <c:strCache>
                <c:ptCount val="5"/>
                <c:pt idx="0">
                  <c:v>Year 1</c:v>
                </c:pt>
                <c:pt idx="1">
                  <c:v>Year 2</c:v>
                </c:pt>
                <c:pt idx="2">
                  <c:v>Year 3</c:v>
                </c:pt>
                <c:pt idx="3">
                  <c:v>Year 4</c:v>
                </c:pt>
                <c:pt idx="4">
                  <c:v>Year 5</c:v>
                </c:pt>
              </c:strCache>
            </c:strRef>
          </c:cat>
          <c:val>
            <c:numRef>
              <c:f>'3. Product Life Extension'!$G$12:$K$12</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E753-4EF1-BC44-59C93539D541}"/>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'3. Product Life Extension'!$E$11:$F$11</c:f>
              <c:strCache>
                <c:ptCount val="2"/>
                <c:pt idx="0">
                  <c:v>Total EBITDA potential [€]</c:v>
                </c:pt>
              </c:strCache>
            </c:strRef>
          </c:tx>
          <c:spPr>
            <a:solidFill>
              <a:schemeClr val="accent1">
                <a:lumMod val="40000"/>
                <a:lumOff val="60000"/>
              </a:schemeClr>
            </a:solidFill>
            <a:ln>
              <a:noFill/>
            </a:ln>
            <a:effectLst/>
          </c:spPr>
          <c:invertIfNegative val="0"/>
          <c:cat>
            <c:strRef>
              <c:f>'3. Product Life Extension'!$G$9:$K$9</c:f>
              <c:strCache>
                <c:ptCount val="5"/>
                <c:pt idx="0">
                  <c:v>Year 1</c:v>
                </c:pt>
                <c:pt idx="1">
                  <c:v>Year 2</c:v>
                </c:pt>
                <c:pt idx="2">
                  <c:v>Year 3</c:v>
                </c:pt>
                <c:pt idx="3">
                  <c:v>Year 4</c:v>
                </c:pt>
                <c:pt idx="4">
                  <c:v>Year 5</c:v>
                </c:pt>
              </c:strCache>
            </c:strRef>
          </c:cat>
          <c:val>
            <c:numRef>
              <c:f>'3. Product Life Extension'!$G$11:$K$11</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E753-4EF1-BC44-59C93539D541}"/>
            </c:ext>
          </c:extLst>
        </c:ser>
        <c:dLbls>
          <c:showLegendKey val="0"/>
          <c:showVal val="0"/>
          <c:showCatName val="0"/>
          <c:showSerName val="0"/>
          <c:showPercent val="0"/>
          <c:showBubbleSize val="0"/>
        </c:dLbls>
        <c:gapWidth val="219"/>
        <c:overlap val="100"/>
        <c:axId val="673993120"/>
        <c:axId val="673993448"/>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'3. Product Life Extension'!$G$9:$K$9</c:f>
              <c:strCache>
                <c:ptCount val="5"/>
                <c:pt idx="0">
                  <c:v>Year 1</c:v>
                </c:pt>
                <c:pt idx="1">
                  <c:v>Year 2</c:v>
                </c:pt>
                <c:pt idx="2">
                  <c:v>Year 3</c:v>
                </c:pt>
                <c:pt idx="3">
                  <c:v>Year 4</c:v>
                </c:pt>
                <c:pt idx="4">
                  <c:v>Year 5</c:v>
                </c:pt>
              </c:strCache>
            </c:strRef>
          </c:cat>
          <c:val>
            <c:numRef>
              <c:f>'Breakeven calculations'!$H$15:$L$15</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357D-47B4-8C41-2028499C6279}"/>
            </c:ext>
          </c:extLst>
        </c:ser>
        <c:dLbls>
          <c:showLegendKey val="0"/>
          <c:showVal val="0"/>
          <c:showCatName val="0"/>
          <c:showSerName val="0"/>
          <c:showPercent val="0"/>
          <c:showBubbleSize val="0"/>
        </c:dLbls>
        <c:marker val="1"/>
        <c:smooth val="0"/>
        <c:axId val="673993120"/>
        <c:axId val="673993448"/>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73993448"/>
        <c:scaling>
          <c:orientation val="minMax"/>
        </c:scaling>
        <c:delete val="1"/>
        <c:axPos val="r"/>
        <c:numFmt formatCode="#,##0.00\ [$EUR]" sourceLinked="1"/>
        <c:majorTickMark val="out"/>
        <c:minorTickMark val="none"/>
        <c:tickLblPos val="nextTo"/>
        <c:crossAx val="673993120"/>
        <c:crosses val="max"/>
        <c:crossBetween val="between"/>
      </c:valAx>
      <c:catAx>
        <c:axId val="673993120"/>
        <c:scaling>
          <c:orientation val="minMax"/>
        </c:scaling>
        <c:delete val="1"/>
        <c:axPos val="b"/>
        <c:numFmt formatCode="General" sourceLinked="1"/>
        <c:majorTickMark val="out"/>
        <c:minorTickMark val="none"/>
        <c:tickLblPos val="nextTo"/>
        <c:crossAx val="6739934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Upgrade</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'3. Product Life Extension'!$E$60:$F$60</c:f>
              <c:strCache>
                <c:ptCount val="2"/>
                <c:pt idx="0">
                  <c:v>Total revenue potential [€]</c:v>
                </c:pt>
              </c:strCache>
            </c:strRef>
          </c:tx>
          <c:spPr>
            <a:solidFill>
              <a:schemeClr val="accent1"/>
            </a:solidFill>
            <a:ln>
              <a:noFill/>
            </a:ln>
            <a:effectLst/>
          </c:spPr>
          <c:invertIfNegative val="0"/>
          <c:cat>
            <c:strRef>
              <c:f>'3. Product Life Extension'!$G$59:$K$59</c:f>
              <c:strCache>
                <c:ptCount val="5"/>
                <c:pt idx="0">
                  <c:v>Year 1</c:v>
                </c:pt>
                <c:pt idx="1">
                  <c:v>Year 2</c:v>
                </c:pt>
                <c:pt idx="2">
                  <c:v>Year 3</c:v>
                </c:pt>
                <c:pt idx="3">
                  <c:v>Year 4</c:v>
                </c:pt>
                <c:pt idx="4">
                  <c:v>Year 5</c:v>
                </c:pt>
              </c:strCache>
            </c:strRef>
          </c:cat>
          <c:val>
            <c:numRef>
              <c:f>'3. Product Life Extension'!$G$60:$K$60</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C267-4EF9-BD31-0D73CC932CFF}"/>
            </c:ext>
          </c:extLst>
        </c:ser>
        <c:ser>
          <c:idx val="2"/>
          <c:order val="2"/>
          <c:tx>
            <c:strRef>
              <c:f>'3. Product Life Extension'!$E$62:$F$62</c:f>
              <c:strCache>
                <c:ptCount val="2"/>
                <c:pt idx="0">
                  <c:v>Total investment need [€]</c:v>
                </c:pt>
              </c:strCache>
            </c:strRef>
          </c:tx>
          <c:spPr>
            <a:solidFill>
              <a:schemeClr val="accent3"/>
            </a:solidFill>
            <a:ln>
              <a:noFill/>
            </a:ln>
            <a:effectLst/>
          </c:spPr>
          <c:invertIfNegative val="0"/>
          <c:cat>
            <c:strRef>
              <c:f>'3. Product Life Extension'!$G$59:$K$59</c:f>
              <c:strCache>
                <c:ptCount val="5"/>
                <c:pt idx="0">
                  <c:v>Year 1</c:v>
                </c:pt>
                <c:pt idx="1">
                  <c:v>Year 2</c:v>
                </c:pt>
                <c:pt idx="2">
                  <c:v>Year 3</c:v>
                </c:pt>
                <c:pt idx="3">
                  <c:v>Year 4</c:v>
                </c:pt>
                <c:pt idx="4">
                  <c:v>Year 5</c:v>
                </c:pt>
              </c:strCache>
            </c:strRef>
          </c:cat>
          <c:val>
            <c:numRef>
              <c:f>'3. Product Life Extension'!$G$62:$K$62</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C267-4EF9-BD31-0D73CC932CFF}"/>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'3. Product Life Extension'!$E$61:$F$61</c:f>
              <c:strCache>
                <c:ptCount val="2"/>
                <c:pt idx="0">
                  <c:v>Total EBITDA potential [€]</c:v>
                </c:pt>
              </c:strCache>
            </c:strRef>
          </c:tx>
          <c:spPr>
            <a:solidFill>
              <a:schemeClr val="accent1">
                <a:lumMod val="40000"/>
                <a:lumOff val="60000"/>
              </a:schemeClr>
            </a:solidFill>
            <a:ln>
              <a:noFill/>
            </a:ln>
            <a:effectLst/>
          </c:spPr>
          <c:invertIfNegative val="0"/>
          <c:cat>
            <c:strRef>
              <c:f>'3. Product Life Extension'!$G$59:$K$59</c:f>
              <c:strCache>
                <c:ptCount val="5"/>
                <c:pt idx="0">
                  <c:v>Year 1</c:v>
                </c:pt>
                <c:pt idx="1">
                  <c:v>Year 2</c:v>
                </c:pt>
                <c:pt idx="2">
                  <c:v>Year 3</c:v>
                </c:pt>
                <c:pt idx="3">
                  <c:v>Year 4</c:v>
                </c:pt>
                <c:pt idx="4">
                  <c:v>Year 5</c:v>
                </c:pt>
              </c:strCache>
            </c:strRef>
          </c:cat>
          <c:val>
            <c:numRef>
              <c:f>'3. Product Life Extension'!$G$61:$K$61</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C267-4EF9-BD31-0D73CC932CFF}"/>
            </c:ext>
          </c:extLst>
        </c:ser>
        <c:dLbls>
          <c:showLegendKey val="0"/>
          <c:showVal val="0"/>
          <c:showCatName val="0"/>
          <c:showSerName val="0"/>
          <c:showPercent val="0"/>
          <c:showBubbleSize val="0"/>
        </c:dLbls>
        <c:gapWidth val="219"/>
        <c:overlap val="100"/>
        <c:axId val="652552960"/>
        <c:axId val="652554600"/>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'3. Product Life Extension'!$G$59:$K$59</c:f>
              <c:strCache>
                <c:ptCount val="5"/>
                <c:pt idx="0">
                  <c:v>Year 1</c:v>
                </c:pt>
                <c:pt idx="1">
                  <c:v>Year 2</c:v>
                </c:pt>
                <c:pt idx="2">
                  <c:v>Year 3</c:v>
                </c:pt>
                <c:pt idx="3">
                  <c:v>Year 4</c:v>
                </c:pt>
                <c:pt idx="4">
                  <c:v>Year 5</c:v>
                </c:pt>
              </c:strCache>
            </c:strRef>
          </c:cat>
          <c:val>
            <c:numRef>
              <c:f>'Breakeven calculations'!$H$17:$L$17</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FF6-45CD-8911-16A586C5C8EB}"/>
            </c:ext>
          </c:extLst>
        </c:ser>
        <c:dLbls>
          <c:showLegendKey val="0"/>
          <c:showVal val="0"/>
          <c:showCatName val="0"/>
          <c:showSerName val="0"/>
          <c:showPercent val="0"/>
          <c:showBubbleSize val="0"/>
        </c:dLbls>
        <c:marker val="1"/>
        <c:smooth val="0"/>
        <c:axId val="652552960"/>
        <c:axId val="652554600"/>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52554600"/>
        <c:scaling>
          <c:orientation val="minMax"/>
        </c:scaling>
        <c:delete val="1"/>
        <c:axPos val="r"/>
        <c:numFmt formatCode="#,##0.00\ [$EUR]" sourceLinked="1"/>
        <c:majorTickMark val="out"/>
        <c:minorTickMark val="none"/>
        <c:tickLblPos val="nextTo"/>
        <c:crossAx val="652552960"/>
        <c:crosses val="max"/>
        <c:crossBetween val="between"/>
      </c:valAx>
      <c:catAx>
        <c:axId val="652552960"/>
        <c:scaling>
          <c:orientation val="minMax"/>
        </c:scaling>
        <c:delete val="1"/>
        <c:axPos val="b"/>
        <c:numFmt formatCode="General" sourceLinked="1"/>
        <c:majorTickMark val="out"/>
        <c:minorTickMark val="none"/>
        <c:tickLblPos val="nextTo"/>
        <c:crossAx val="6525546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Resell</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'3. Product Life Extension'!$E$95:$F$95</c:f>
              <c:strCache>
                <c:ptCount val="2"/>
                <c:pt idx="0">
                  <c:v>Total revenue potential [€]</c:v>
                </c:pt>
              </c:strCache>
            </c:strRef>
          </c:tx>
          <c:spPr>
            <a:solidFill>
              <a:schemeClr val="accent1"/>
            </a:solidFill>
            <a:ln>
              <a:noFill/>
            </a:ln>
            <a:effectLst/>
          </c:spPr>
          <c:invertIfNegative val="0"/>
          <c:cat>
            <c:strRef>
              <c:f>'3. Product Life Extension'!$G$94:$K$94</c:f>
              <c:strCache>
                <c:ptCount val="5"/>
                <c:pt idx="0">
                  <c:v>Year 1</c:v>
                </c:pt>
                <c:pt idx="1">
                  <c:v>Year 2</c:v>
                </c:pt>
                <c:pt idx="2">
                  <c:v>Year 3</c:v>
                </c:pt>
                <c:pt idx="3">
                  <c:v>Year 4</c:v>
                </c:pt>
                <c:pt idx="4">
                  <c:v>Year 5</c:v>
                </c:pt>
              </c:strCache>
            </c:strRef>
          </c:cat>
          <c:val>
            <c:numRef>
              <c:f>'3. Product Life Extension'!$G$95:$K$95</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CF2F-46F3-80B5-AC06EEFF5A95}"/>
            </c:ext>
          </c:extLst>
        </c:ser>
        <c:ser>
          <c:idx val="2"/>
          <c:order val="2"/>
          <c:tx>
            <c:strRef>
              <c:f>'3. Product Life Extension'!$E$97:$F$97</c:f>
              <c:strCache>
                <c:ptCount val="2"/>
                <c:pt idx="0">
                  <c:v>Total investment need [€]</c:v>
                </c:pt>
              </c:strCache>
            </c:strRef>
          </c:tx>
          <c:spPr>
            <a:solidFill>
              <a:schemeClr val="accent3"/>
            </a:solidFill>
            <a:ln>
              <a:noFill/>
            </a:ln>
            <a:effectLst/>
          </c:spPr>
          <c:invertIfNegative val="0"/>
          <c:cat>
            <c:strRef>
              <c:f>'3. Product Life Extension'!$G$94:$K$94</c:f>
              <c:strCache>
                <c:ptCount val="5"/>
                <c:pt idx="0">
                  <c:v>Year 1</c:v>
                </c:pt>
                <c:pt idx="1">
                  <c:v>Year 2</c:v>
                </c:pt>
                <c:pt idx="2">
                  <c:v>Year 3</c:v>
                </c:pt>
                <c:pt idx="3">
                  <c:v>Year 4</c:v>
                </c:pt>
                <c:pt idx="4">
                  <c:v>Year 5</c:v>
                </c:pt>
              </c:strCache>
            </c:strRef>
          </c:cat>
          <c:val>
            <c:numRef>
              <c:f>'3. Product Life Extension'!$G$97:$K$97</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CF2F-46F3-80B5-AC06EEFF5A95}"/>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'3. Product Life Extension'!$E$96:$F$96</c:f>
              <c:strCache>
                <c:ptCount val="2"/>
                <c:pt idx="0">
                  <c:v>Total EBITDA potential [€]</c:v>
                </c:pt>
              </c:strCache>
            </c:strRef>
          </c:tx>
          <c:spPr>
            <a:solidFill>
              <a:schemeClr val="accent1">
                <a:lumMod val="40000"/>
                <a:lumOff val="60000"/>
              </a:schemeClr>
            </a:solidFill>
            <a:ln>
              <a:noFill/>
            </a:ln>
            <a:effectLst/>
          </c:spPr>
          <c:invertIfNegative val="0"/>
          <c:cat>
            <c:strRef>
              <c:f>'3. Product Life Extension'!$G$94:$K$94</c:f>
              <c:strCache>
                <c:ptCount val="5"/>
                <c:pt idx="0">
                  <c:v>Year 1</c:v>
                </c:pt>
                <c:pt idx="1">
                  <c:v>Year 2</c:v>
                </c:pt>
                <c:pt idx="2">
                  <c:v>Year 3</c:v>
                </c:pt>
                <c:pt idx="3">
                  <c:v>Year 4</c:v>
                </c:pt>
                <c:pt idx="4">
                  <c:v>Year 5</c:v>
                </c:pt>
              </c:strCache>
            </c:strRef>
          </c:cat>
          <c:val>
            <c:numRef>
              <c:f>'3. Product Life Extension'!$G$96:$K$96</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CF2F-46F3-80B5-AC06EEFF5A95}"/>
            </c:ext>
          </c:extLst>
        </c:ser>
        <c:dLbls>
          <c:showLegendKey val="0"/>
          <c:showVal val="0"/>
          <c:showCatName val="0"/>
          <c:showSerName val="0"/>
          <c:showPercent val="0"/>
          <c:showBubbleSize val="0"/>
        </c:dLbls>
        <c:gapWidth val="219"/>
        <c:overlap val="100"/>
        <c:axId val="673991480"/>
        <c:axId val="673995088"/>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'3. Product Life Extension'!$G$94:$K$94</c:f>
              <c:strCache>
                <c:ptCount val="5"/>
                <c:pt idx="0">
                  <c:v>Year 1</c:v>
                </c:pt>
                <c:pt idx="1">
                  <c:v>Year 2</c:v>
                </c:pt>
                <c:pt idx="2">
                  <c:v>Year 3</c:v>
                </c:pt>
                <c:pt idx="3">
                  <c:v>Year 4</c:v>
                </c:pt>
                <c:pt idx="4">
                  <c:v>Year 5</c:v>
                </c:pt>
              </c:strCache>
            </c:strRef>
          </c:cat>
          <c:val>
            <c:numRef>
              <c:f>'Breakeven calculations'!$H$19:$L$19</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6F48-4502-B1E9-876C757FFC24}"/>
            </c:ext>
          </c:extLst>
        </c:ser>
        <c:dLbls>
          <c:showLegendKey val="0"/>
          <c:showVal val="0"/>
          <c:showCatName val="0"/>
          <c:showSerName val="0"/>
          <c:showPercent val="0"/>
          <c:showBubbleSize val="0"/>
        </c:dLbls>
        <c:marker val="1"/>
        <c:smooth val="0"/>
        <c:axId val="673991480"/>
        <c:axId val="673995088"/>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673995088"/>
        <c:scaling>
          <c:orientation val="minMax"/>
        </c:scaling>
        <c:delete val="1"/>
        <c:axPos val="r"/>
        <c:numFmt formatCode="#,##0.00\ [$EUR]" sourceLinked="1"/>
        <c:majorTickMark val="out"/>
        <c:minorTickMark val="none"/>
        <c:tickLblPos val="nextTo"/>
        <c:crossAx val="673991480"/>
        <c:crosses val="max"/>
        <c:crossBetween val="between"/>
      </c:valAx>
      <c:catAx>
        <c:axId val="673991480"/>
        <c:scaling>
          <c:orientation val="minMax"/>
        </c:scaling>
        <c:delete val="1"/>
        <c:axPos val="b"/>
        <c:numFmt formatCode="General" sourceLinked="1"/>
        <c:majorTickMark val="out"/>
        <c:minorTickMark val="none"/>
        <c:tickLblPos val="nextTo"/>
        <c:crossAx val="6739950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Remanufacture</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'3. Product Life Extension'!$E$133:$F$133</c:f>
              <c:strCache>
                <c:ptCount val="2"/>
                <c:pt idx="0">
                  <c:v>Total revenue potential [€]</c:v>
                </c:pt>
              </c:strCache>
            </c:strRef>
          </c:tx>
          <c:spPr>
            <a:solidFill>
              <a:schemeClr val="accent1"/>
            </a:solidFill>
            <a:ln>
              <a:noFill/>
            </a:ln>
            <a:effectLst/>
          </c:spPr>
          <c:invertIfNegative val="0"/>
          <c:cat>
            <c:strRef>
              <c:f>'3. Product Life Extension'!$G$132:$K$132</c:f>
              <c:strCache>
                <c:ptCount val="5"/>
                <c:pt idx="0">
                  <c:v>Year 1</c:v>
                </c:pt>
                <c:pt idx="1">
                  <c:v>Year 2</c:v>
                </c:pt>
                <c:pt idx="2">
                  <c:v>Year 3</c:v>
                </c:pt>
                <c:pt idx="3">
                  <c:v>Year 4</c:v>
                </c:pt>
                <c:pt idx="4">
                  <c:v>Year 5</c:v>
                </c:pt>
              </c:strCache>
            </c:strRef>
          </c:cat>
          <c:val>
            <c:numRef>
              <c:f>'3. Product Life Extension'!$G$133:$K$133</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0C9C-40B8-BC0B-41FE63CADFEC}"/>
            </c:ext>
          </c:extLst>
        </c:ser>
        <c:ser>
          <c:idx val="2"/>
          <c:order val="2"/>
          <c:tx>
            <c:strRef>
              <c:f>'3. Product Life Extension'!$E$135:$F$135</c:f>
              <c:strCache>
                <c:ptCount val="2"/>
                <c:pt idx="0">
                  <c:v>Total investment need [€]</c:v>
                </c:pt>
              </c:strCache>
            </c:strRef>
          </c:tx>
          <c:spPr>
            <a:solidFill>
              <a:schemeClr val="accent3"/>
            </a:solidFill>
            <a:ln>
              <a:noFill/>
            </a:ln>
            <a:effectLst/>
          </c:spPr>
          <c:invertIfNegative val="0"/>
          <c:cat>
            <c:strRef>
              <c:f>'3. Product Life Extension'!$G$132:$K$132</c:f>
              <c:strCache>
                <c:ptCount val="5"/>
                <c:pt idx="0">
                  <c:v>Year 1</c:v>
                </c:pt>
                <c:pt idx="1">
                  <c:v>Year 2</c:v>
                </c:pt>
                <c:pt idx="2">
                  <c:v>Year 3</c:v>
                </c:pt>
                <c:pt idx="3">
                  <c:v>Year 4</c:v>
                </c:pt>
                <c:pt idx="4">
                  <c:v>Year 5</c:v>
                </c:pt>
              </c:strCache>
            </c:strRef>
          </c:cat>
          <c:val>
            <c:numRef>
              <c:f>'3. Product Life Extension'!$G$135:$K$135</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0C9C-40B8-BC0B-41FE63CADFEC}"/>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'3. Product Life Extension'!$E$134:$F$134</c:f>
              <c:strCache>
                <c:ptCount val="2"/>
                <c:pt idx="0">
                  <c:v>Total EBITDA potential [€]</c:v>
                </c:pt>
              </c:strCache>
            </c:strRef>
          </c:tx>
          <c:spPr>
            <a:solidFill>
              <a:schemeClr val="accent1">
                <a:lumMod val="40000"/>
                <a:lumOff val="60000"/>
              </a:schemeClr>
            </a:solidFill>
            <a:ln>
              <a:noFill/>
            </a:ln>
            <a:effectLst/>
          </c:spPr>
          <c:invertIfNegative val="0"/>
          <c:cat>
            <c:strRef>
              <c:f>'3. Product Life Extension'!$G$132:$K$132</c:f>
              <c:strCache>
                <c:ptCount val="5"/>
                <c:pt idx="0">
                  <c:v>Year 1</c:v>
                </c:pt>
                <c:pt idx="1">
                  <c:v>Year 2</c:v>
                </c:pt>
                <c:pt idx="2">
                  <c:v>Year 3</c:v>
                </c:pt>
                <c:pt idx="3">
                  <c:v>Year 4</c:v>
                </c:pt>
                <c:pt idx="4">
                  <c:v>Year 5</c:v>
                </c:pt>
              </c:strCache>
            </c:strRef>
          </c:cat>
          <c:val>
            <c:numRef>
              <c:f>'3. Product Life Extension'!$G$134:$K$134</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0C9C-40B8-BC0B-41FE63CADFEC}"/>
            </c:ext>
          </c:extLst>
        </c:ser>
        <c:dLbls>
          <c:showLegendKey val="0"/>
          <c:showVal val="0"/>
          <c:showCatName val="0"/>
          <c:showSerName val="0"/>
          <c:showPercent val="0"/>
          <c:showBubbleSize val="0"/>
        </c:dLbls>
        <c:gapWidth val="219"/>
        <c:overlap val="100"/>
        <c:axId val="701879592"/>
        <c:axId val="701881232"/>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'3. Product Life Extension'!$G$132:$K$132</c:f>
              <c:strCache>
                <c:ptCount val="5"/>
                <c:pt idx="0">
                  <c:v>Year 1</c:v>
                </c:pt>
                <c:pt idx="1">
                  <c:v>Year 2</c:v>
                </c:pt>
                <c:pt idx="2">
                  <c:v>Year 3</c:v>
                </c:pt>
                <c:pt idx="3">
                  <c:v>Year 4</c:v>
                </c:pt>
                <c:pt idx="4">
                  <c:v>Year 5</c:v>
                </c:pt>
              </c:strCache>
            </c:strRef>
          </c:cat>
          <c:val>
            <c:numRef>
              <c:f>'Breakeven calculations'!$H$21:$L$21</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9A5-46D0-8480-44DEAA9B72C6}"/>
            </c:ext>
          </c:extLst>
        </c:ser>
        <c:dLbls>
          <c:showLegendKey val="0"/>
          <c:showVal val="0"/>
          <c:showCatName val="0"/>
          <c:showSerName val="0"/>
          <c:showPercent val="0"/>
          <c:showBubbleSize val="0"/>
        </c:dLbls>
        <c:marker val="1"/>
        <c:smooth val="0"/>
        <c:axId val="701879592"/>
        <c:axId val="701881232"/>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701881232"/>
        <c:scaling>
          <c:orientation val="minMax"/>
        </c:scaling>
        <c:delete val="1"/>
        <c:axPos val="r"/>
        <c:numFmt formatCode="#,##0.00\ [$EUR]" sourceLinked="1"/>
        <c:majorTickMark val="out"/>
        <c:minorTickMark val="none"/>
        <c:tickLblPos val="nextTo"/>
        <c:crossAx val="701879592"/>
        <c:crosses val="max"/>
        <c:crossBetween val="between"/>
      </c:valAx>
      <c:catAx>
        <c:axId val="701879592"/>
        <c:scaling>
          <c:orientation val="minMax"/>
        </c:scaling>
        <c:delete val="1"/>
        <c:axPos val="b"/>
        <c:numFmt formatCode="General" sourceLinked="1"/>
        <c:majorTickMark val="out"/>
        <c:minorTickMark val="none"/>
        <c:tickLblPos val="nextTo"/>
        <c:crossAx val="7018812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i-FI" sz="1200" b="1">
                <a:solidFill>
                  <a:sysClr val="windowText" lastClr="000000"/>
                </a:solidFill>
              </a:rPr>
              <a:t>Value case summary - Recycle / upcycle</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'4. Recovery &amp; Recycling'!$E$9:$F$9</c:f>
              <c:strCache>
                <c:ptCount val="2"/>
                <c:pt idx="0">
                  <c:v>Total revenue potential [€]</c:v>
                </c:pt>
              </c:strCache>
            </c:strRef>
          </c:tx>
          <c:spPr>
            <a:solidFill>
              <a:schemeClr val="accent1"/>
            </a:solidFill>
            <a:ln>
              <a:noFill/>
            </a:ln>
            <a:effectLst/>
          </c:spPr>
          <c:invertIfNegative val="0"/>
          <c:cat>
            <c:strRef>
              <c:f>'4. Recovery &amp; Recycling'!$G$8:$K$8</c:f>
              <c:strCache>
                <c:ptCount val="5"/>
                <c:pt idx="0">
                  <c:v>Year 1</c:v>
                </c:pt>
                <c:pt idx="1">
                  <c:v>Year 2</c:v>
                </c:pt>
                <c:pt idx="2">
                  <c:v>Year 3</c:v>
                </c:pt>
                <c:pt idx="3">
                  <c:v>Year 4</c:v>
                </c:pt>
                <c:pt idx="4">
                  <c:v>Year 5</c:v>
                </c:pt>
              </c:strCache>
            </c:strRef>
          </c:cat>
          <c:val>
            <c:numRef>
              <c:f>'4. Recovery &amp; Recycling'!$G$9:$K$9</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0-756F-4C93-A901-BFC9D705F388}"/>
            </c:ext>
          </c:extLst>
        </c:ser>
        <c:ser>
          <c:idx val="2"/>
          <c:order val="2"/>
          <c:tx>
            <c:strRef>
              <c:f>'4. Recovery &amp; Recycling'!$E$11:$F$11</c:f>
              <c:strCache>
                <c:ptCount val="2"/>
                <c:pt idx="0">
                  <c:v>Total investment need [€]</c:v>
                </c:pt>
              </c:strCache>
            </c:strRef>
          </c:tx>
          <c:spPr>
            <a:solidFill>
              <a:schemeClr val="accent3"/>
            </a:solidFill>
            <a:ln>
              <a:noFill/>
            </a:ln>
            <a:effectLst/>
          </c:spPr>
          <c:invertIfNegative val="0"/>
          <c:cat>
            <c:strRef>
              <c:f>'4. Recovery &amp; Recycling'!$G$8:$K$8</c:f>
              <c:strCache>
                <c:ptCount val="5"/>
                <c:pt idx="0">
                  <c:v>Year 1</c:v>
                </c:pt>
                <c:pt idx="1">
                  <c:v>Year 2</c:v>
                </c:pt>
                <c:pt idx="2">
                  <c:v>Year 3</c:v>
                </c:pt>
                <c:pt idx="3">
                  <c:v>Year 4</c:v>
                </c:pt>
                <c:pt idx="4">
                  <c:v>Year 5</c:v>
                </c:pt>
              </c:strCache>
            </c:strRef>
          </c:cat>
          <c:val>
            <c:numRef>
              <c:f>'4. Recovery &amp; Recycling'!$G$11:$K$11</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2-756F-4C93-A901-BFC9D705F388}"/>
            </c:ext>
          </c:extLst>
        </c:ser>
        <c:dLbls>
          <c:showLegendKey val="0"/>
          <c:showVal val="0"/>
          <c:showCatName val="0"/>
          <c:showSerName val="0"/>
          <c:showPercent val="0"/>
          <c:showBubbleSize val="0"/>
        </c:dLbls>
        <c:gapWidth val="219"/>
        <c:overlap val="100"/>
        <c:axId val="671983776"/>
        <c:axId val="671984104"/>
      </c:barChart>
      <c:barChart>
        <c:barDir val="col"/>
        <c:grouping val="stacked"/>
        <c:varyColors val="0"/>
        <c:ser>
          <c:idx val="1"/>
          <c:order val="1"/>
          <c:tx>
            <c:strRef>
              <c:f>'4. Recovery &amp; Recycling'!$E$10:$F$10</c:f>
              <c:strCache>
                <c:ptCount val="2"/>
                <c:pt idx="0">
                  <c:v>Total EBITDA potential [€]</c:v>
                </c:pt>
              </c:strCache>
            </c:strRef>
          </c:tx>
          <c:spPr>
            <a:solidFill>
              <a:schemeClr val="accent1">
                <a:lumMod val="40000"/>
                <a:lumOff val="60000"/>
              </a:schemeClr>
            </a:solidFill>
            <a:ln>
              <a:noFill/>
            </a:ln>
            <a:effectLst/>
          </c:spPr>
          <c:invertIfNegative val="0"/>
          <c:cat>
            <c:strRef>
              <c:f>'4. Recovery &amp; Recycling'!$G$8:$K$8</c:f>
              <c:strCache>
                <c:ptCount val="5"/>
                <c:pt idx="0">
                  <c:v>Year 1</c:v>
                </c:pt>
                <c:pt idx="1">
                  <c:v>Year 2</c:v>
                </c:pt>
                <c:pt idx="2">
                  <c:v>Year 3</c:v>
                </c:pt>
                <c:pt idx="3">
                  <c:v>Year 4</c:v>
                </c:pt>
                <c:pt idx="4">
                  <c:v>Year 5</c:v>
                </c:pt>
              </c:strCache>
            </c:strRef>
          </c:cat>
          <c:val>
            <c:numRef>
              <c:f>'4. Recovery &amp; Recycling'!$G$10:$K$10</c:f>
              <c:numCache>
                <c:formatCode>#,##0.00\ [$EUR]</c:formatCode>
                <c:ptCount val="5"/>
                <c:pt idx="0">
                  <c:v>0</c:v>
                </c:pt>
                <c:pt idx="1">
                  <c:v>0</c:v>
                </c:pt>
                <c:pt idx="2">
                  <c:v>0</c:v>
                </c:pt>
                <c:pt idx="3">
                  <c:v>0</c:v>
                </c:pt>
                <c:pt idx="4">
                  <c:v>0</c:v>
                </c:pt>
              </c:numCache>
            </c:numRef>
          </c:val>
          <c:extLst>
            <c:ext xmlns:c16="http://schemas.microsoft.com/office/drawing/2014/chart" uri="{C3380CC4-5D6E-409C-BE32-E72D297353CC}">
              <c16:uniqueId val="{00000001-756F-4C93-A901-BFC9D705F388}"/>
            </c:ext>
          </c:extLst>
        </c:ser>
        <c:dLbls>
          <c:showLegendKey val="0"/>
          <c:showVal val="0"/>
          <c:showCatName val="0"/>
          <c:showSerName val="0"/>
          <c:showPercent val="0"/>
          <c:showBubbleSize val="0"/>
        </c:dLbls>
        <c:gapWidth val="219"/>
        <c:overlap val="100"/>
        <c:axId val="595923272"/>
        <c:axId val="595925568"/>
      </c:barChart>
      <c:lineChart>
        <c:grouping val="standard"/>
        <c:varyColors val="0"/>
        <c:ser>
          <c:idx val="3"/>
          <c:order val="3"/>
          <c:tx>
            <c:strRef>
              <c:f>'Breakeven calculations'!$B$2</c:f>
              <c:strCache>
                <c:ptCount val="1"/>
                <c:pt idx="0">
                  <c:v>Breakeven</c:v>
                </c:pt>
              </c:strCache>
            </c:strRef>
          </c:tx>
          <c:spPr>
            <a:ln w="28575" cap="rnd">
              <a:solidFill>
                <a:schemeClr val="tx1"/>
              </a:solidFill>
              <a:round/>
            </a:ln>
            <a:effectLst/>
          </c:spPr>
          <c:marker>
            <c:symbol val="none"/>
          </c:marker>
          <c:cat>
            <c:strRef>
              <c:f>'4. Recovery &amp; Recycling'!$G$8:$K$8</c:f>
              <c:strCache>
                <c:ptCount val="5"/>
                <c:pt idx="0">
                  <c:v>Year 1</c:v>
                </c:pt>
                <c:pt idx="1">
                  <c:v>Year 2</c:v>
                </c:pt>
                <c:pt idx="2">
                  <c:v>Year 3</c:v>
                </c:pt>
                <c:pt idx="3">
                  <c:v>Year 4</c:v>
                </c:pt>
                <c:pt idx="4">
                  <c:v>Year 5</c:v>
                </c:pt>
              </c:strCache>
            </c:strRef>
          </c:cat>
          <c:val>
            <c:numRef>
              <c:f>'Breakeven calculations'!$H$24:$L$24</c:f>
              <c:numCache>
                <c:formatCode>#,##0.00\ [$EUR]</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BB2A-4D3F-84EA-C1AC99191237}"/>
            </c:ext>
          </c:extLst>
        </c:ser>
        <c:dLbls>
          <c:showLegendKey val="0"/>
          <c:showVal val="0"/>
          <c:showCatName val="0"/>
          <c:showSerName val="0"/>
          <c:showPercent val="0"/>
          <c:showBubbleSize val="0"/>
        </c:dLbls>
        <c:marker val="1"/>
        <c:smooth val="0"/>
        <c:axId val="595923272"/>
        <c:axId val="595925568"/>
      </c:lineChart>
      <c:catAx>
        <c:axId val="67198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4104"/>
        <c:crosses val="autoZero"/>
        <c:auto val="1"/>
        <c:lblAlgn val="ctr"/>
        <c:lblOffset val="100"/>
        <c:noMultiLvlLbl val="0"/>
      </c:catAx>
      <c:valAx>
        <c:axId val="671984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1983776"/>
        <c:crosses val="autoZero"/>
        <c:crossBetween val="between"/>
      </c:valAx>
      <c:valAx>
        <c:axId val="595925568"/>
        <c:scaling>
          <c:orientation val="minMax"/>
        </c:scaling>
        <c:delete val="0"/>
        <c:axPos val="r"/>
        <c:numFmt formatCode="#,##0.00\ [$EUR]"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5923272"/>
        <c:crosses val="max"/>
        <c:crossBetween val="between"/>
      </c:valAx>
      <c:catAx>
        <c:axId val="595923272"/>
        <c:scaling>
          <c:orientation val="minMax"/>
        </c:scaling>
        <c:delete val="1"/>
        <c:axPos val="b"/>
        <c:numFmt formatCode="General" sourceLinked="1"/>
        <c:majorTickMark val="out"/>
        <c:minorTickMark val="none"/>
        <c:tickLblPos val="nextTo"/>
        <c:crossAx val="5959255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1</xdr:row>
      <xdr:rowOff>68579</xdr:rowOff>
    </xdr:from>
    <xdr:to>
      <xdr:col>1</xdr:col>
      <xdr:colOff>920730</xdr:colOff>
      <xdr:row>3</xdr:row>
      <xdr:rowOff>53339</xdr:rowOff>
    </xdr:to>
    <xdr:pic>
      <xdr:nvPicPr>
        <xdr:cNvPr id="2" name="Picture 1" descr="Kuvahaun tulos haulle sitra logo">
          <a:extLst>
            <a:ext uri="{FF2B5EF4-FFF2-40B4-BE49-F238E27FC236}">
              <a16:creationId xmlns:a16="http://schemas.microsoft.com/office/drawing/2014/main" id="{F5197074-CDC3-44A9-B632-CEE0525C84C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873" b="17460"/>
        <a:stretch/>
      </xdr:blipFill>
      <xdr:spPr bwMode="auto">
        <a:xfrm>
          <a:off x="533400" y="236219"/>
          <a:ext cx="996930"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1652896</xdr:colOff>
      <xdr:row>1</xdr:row>
      <xdr:rowOff>53339</xdr:rowOff>
    </xdr:from>
    <xdr:to>
      <xdr:col>3</xdr:col>
      <xdr:colOff>639436</xdr:colOff>
      <xdr:row>3</xdr:row>
      <xdr:rowOff>68580</xdr:rowOff>
    </xdr:to>
    <xdr:pic>
      <xdr:nvPicPr>
        <xdr:cNvPr id="3" name="Picture 2" descr="Kuvahaun tulos haulle teknologiateollisuus logo">
          <a:extLst>
            <a:ext uri="{FF2B5EF4-FFF2-40B4-BE49-F238E27FC236}">
              <a16:creationId xmlns:a16="http://schemas.microsoft.com/office/drawing/2014/main" id="{1E7CF8D5-B154-449A-974F-4A37A4AA687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04" b="14921"/>
        <a:stretch/>
      </xdr:blipFill>
      <xdr:spPr bwMode="auto">
        <a:xfrm>
          <a:off x="2262496" y="224789"/>
          <a:ext cx="1396365" cy="358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1371601</xdr:colOff>
      <xdr:row>1</xdr:row>
      <xdr:rowOff>135669</xdr:rowOff>
    </xdr:from>
    <xdr:to>
      <xdr:col>3</xdr:col>
      <xdr:colOff>2446020</xdr:colOff>
      <xdr:row>2</xdr:row>
      <xdr:rowOff>153890</xdr:rowOff>
    </xdr:to>
    <xdr:pic>
      <xdr:nvPicPr>
        <xdr:cNvPr id="4" name="Picture 3">
          <a:extLst>
            <a:ext uri="{FF2B5EF4-FFF2-40B4-BE49-F238E27FC236}">
              <a16:creationId xmlns:a16="http://schemas.microsoft.com/office/drawing/2014/main" id="{18826B0C-B0BB-47CB-B537-C03B82A995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34741" y="303309"/>
          <a:ext cx="1074419" cy="185861"/>
        </a:xfrm>
        <a:prstGeom prst="rect">
          <a:avLst/>
        </a:prstGeom>
      </xdr:spPr>
    </xdr:pic>
    <xdr:clientData/>
  </xdr:twoCellAnchor>
  <xdr:twoCellAnchor>
    <xdr:from>
      <xdr:col>7</xdr:col>
      <xdr:colOff>66675</xdr:colOff>
      <xdr:row>46</xdr:row>
      <xdr:rowOff>152400</xdr:rowOff>
    </xdr:from>
    <xdr:to>
      <xdr:col>11</xdr:col>
      <xdr:colOff>561975</xdr:colOff>
      <xdr:row>53</xdr:row>
      <xdr:rowOff>118222</xdr:rowOff>
    </xdr:to>
    <xdr:grpSp>
      <xdr:nvGrpSpPr>
        <xdr:cNvPr id="10" name="Group 9">
          <a:extLst>
            <a:ext uri="{FF2B5EF4-FFF2-40B4-BE49-F238E27FC236}">
              <a16:creationId xmlns:a16="http://schemas.microsoft.com/office/drawing/2014/main" id="{89B503CE-3035-4AD2-BD14-77DD3765098E}"/>
            </a:ext>
          </a:extLst>
        </xdr:cNvPr>
        <xdr:cNvGrpSpPr/>
      </xdr:nvGrpSpPr>
      <xdr:grpSpPr>
        <a:xfrm>
          <a:off x="11268075" y="8772525"/>
          <a:ext cx="2857500" cy="1489822"/>
          <a:chOff x="2352675" y="1439115"/>
          <a:chExt cx="4438650" cy="2137522"/>
        </a:xfrm>
      </xdr:grpSpPr>
      <xdr:pic>
        <xdr:nvPicPr>
          <xdr:cNvPr id="11" name="Picture 10">
            <a:extLst>
              <a:ext uri="{FF2B5EF4-FFF2-40B4-BE49-F238E27FC236}">
                <a16:creationId xmlns:a16="http://schemas.microsoft.com/office/drawing/2014/main" id="{0B21C5EF-DC12-445D-B7BE-3D3AFA66D75A}"/>
              </a:ext>
            </a:extLst>
          </xdr:cNvPr>
          <xdr:cNvPicPr>
            <a:picLocks noChangeAspect="1"/>
          </xdr:cNvPicPr>
        </xdr:nvPicPr>
        <xdr:blipFill>
          <a:blip xmlns:r="http://schemas.openxmlformats.org/officeDocument/2006/relationships" r:embed="rId4"/>
          <a:stretch>
            <a:fillRect/>
          </a:stretch>
        </xdr:blipFill>
        <xdr:spPr>
          <a:xfrm>
            <a:off x="2352675" y="1566862"/>
            <a:ext cx="4438650" cy="2009775"/>
          </a:xfrm>
          <a:prstGeom prst="rect">
            <a:avLst/>
          </a:prstGeom>
        </xdr:spPr>
      </xdr:pic>
      <xdr:sp macro="" textlink="">
        <xdr:nvSpPr>
          <xdr:cNvPr id="12" name="Oval 11">
            <a:extLst>
              <a:ext uri="{FF2B5EF4-FFF2-40B4-BE49-F238E27FC236}">
                <a16:creationId xmlns:a16="http://schemas.microsoft.com/office/drawing/2014/main" id="{5FE3F400-32C2-4961-A93B-FD756DD2C69E}"/>
              </a:ext>
            </a:extLst>
          </xdr:cNvPr>
          <xdr:cNvSpPr/>
        </xdr:nvSpPr>
        <xdr:spPr>
          <a:xfrm>
            <a:off x="5674658" y="1439115"/>
            <a:ext cx="430306" cy="376238"/>
          </a:xfrm>
          <a:prstGeom prst="ellipse">
            <a:avLst/>
          </a:prstGeom>
          <a:noFill/>
          <a:ln w="28575">
            <a:solidFill>
              <a:srgbClr val="E8114B"/>
            </a:solidFill>
          </a:ln>
        </xdr:spPr>
        <xdr:txBody>
          <a:bodyPr rot="0" spcFirstLastPara="0" vert="horz" wrap="square" lIns="36000" tIns="45720" rIns="36000" bIns="45720" numCol="1" spcCol="0" rtlCol="0" fromWordArt="0" anchor="ctr" anchorCtr="0" forceAA="0" compatLnSpc="1">
            <a:prstTxWarp prst="textNoShape">
              <a:avLst/>
            </a:prstTxWarp>
            <a:noAutofit/>
          </a:bodyPr>
          <a:lstStyle>
            <a:defPPr>
              <a:defRPr lang="fi-FI"/>
            </a:defPPr>
            <a:lvl1pPr algn="l" rtl="0" fontAlgn="base">
              <a:spcBef>
                <a:spcPct val="0"/>
              </a:spcBef>
              <a:spcAft>
                <a:spcPct val="0"/>
              </a:spcAft>
              <a:defRPr kern="1200">
                <a:solidFill>
                  <a:srgbClr val="000000"/>
                </a:solidFill>
                <a:latin typeface="Arial" charset="0"/>
              </a:defRPr>
            </a:lvl1pPr>
            <a:lvl2pPr marL="389672" algn="l" rtl="0" fontAlgn="base">
              <a:spcBef>
                <a:spcPct val="0"/>
              </a:spcBef>
              <a:spcAft>
                <a:spcPct val="0"/>
              </a:spcAft>
              <a:defRPr kern="1200">
                <a:solidFill>
                  <a:srgbClr val="000000"/>
                </a:solidFill>
                <a:latin typeface="Arial" charset="0"/>
              </a:defRPr>
            </a:lvl2pPr>
            <a:lvl3pPr marL="779343" algn="l" rtl="0" fontAlgn="base">
              <a:spcBef>
                <a:spcPct val="0"/>
              </a:spcBef>
              <a:spcAft>
                <a:spcPct val="0"/>
              </a:spcAft>
              <a:defRPr kern="1200">
                <a:solidFill>
                  <a:srgbClr val="000000"/>
                </a:solidFill>
                <a:latin typeface="Arial" charset="0"/>
              </a:defRPr>
            </a:lvl3pPr>
            <a:lvl4pPr marL="1169015" algn="l" rtl="0" fontAlgn="base">
              <a:spcBef>
                <a:spcPct val="0"/>
              </a:spcBef>
              <a:spcAft>
                <a:spcPct val="0"/>
              </a:spcAft>
              <a:defRPr kern="1200">
                <a:solidFill>
                  <a:srgbClr val="000000"/>
                </a:solidFill>
                <a:latin typeface="Arial" charset="0"/>
              </a:defRPr>
            </a:lvl4pPr>
            <a:lvl5pPr marL="1558686" algn="l" rtl="0" fontAlgn="base">
              <a:spcBef>
                <a:spcPct val="0"/>
              </a:spcBef>
              <a:spcAft>
                <a:spcPct val="0"/>
              </a:spcAft>
              <a:defRPr kern="1200">
                <a:solidFill>
                  <a:srgbClr val="000000"/>
                </a:solidFill>
                <a:latin typeface="Arial" charset="0"/>
              </a:defRPr>
            </a:lvl5pPr>
            <a:lvl6pPr marL="1948358" algn="l" defTabSz="779343" rtl="0" eaLnBrk="1" latinLnBrk="0" hangingPunct="1">
              <a:defRPr kern="1200">
                <a:solidFill>
                  <a:srgbClr val="000000"/>
                </a:solidFill>
                <a:latin typeface="Arial" charset="0"/>
              </a:defRPr>
            </a:lvl6pPr>
            <a:lvl7pPr marL="2338029" algn="l" defTabSz="779343" rtl="0" eaLnBrk="1" latinLnBrk="0" hangingPunct="1">
              <a:defRPr kern="1200">
                <a:solidFill>
                  <a:srgbClr val="000000"/>
                </a:solidFill>
                <a:latin typeface="Arial" charset="0"/>
              </a:defRPr>
            </a:lvl7pPr>
            <a:lvl8pPr marL="2727701" algn="l" defTabSz="779343" rtl="0" eaLnBrk="1" latinLnBrk="0" hangingPunct="1">
              <a:defRPr kern="1200">
                <a:solidFill>
                  <a:srgbClr val="000000"/>
                </a:solidFill>
                <a:latin typeface="Arial" charset="0"/>
              </a:defRPr>
            </a:lvl8pPr>
            <a:lvl9pPr marL="3117372" algn="l" defTabSz="779343" rtl="0" eaLnBrk="1" latinLnBrk="0" hangingPunct="1">
              <a:defRPr kern="1200">
                <a:solidFill>
                  <a:srgbClr val="000000"/>
                </a:solidFill>
                <a:latin typeface="Arial" charset="0"/>
              </a:defRPr>
            </a:lvl9pPr>
          </a:lstStyle>
          <a:p>
            <a:pPr algn="l"/>
            <a:endParaRPr lang="fi-FI" sz="900">
              <a:latin typeface="Verdana"/>
              <a:ea typeface="Calibri" panose="020F0502020204030204" pitchFamily="34" charset="0"/>
              <a:cs typeface="Times New Roman" panose="02020603050405020304" pitchFamily="18" charset="0"/>
            </a:endParaRPr>
          </a:p>
        </xdr:txBody>
      </xdr:sp>
      <xdr:sp macro="" textlink="">
        <xdr:nvSpPr>
          <xdr:cNvPr id="13" name="Oval 12">
            <a:extLst>
              <a:ext uri="{FF2B5EF4-FFF2-40B4-BE49-F238E27FC236}">
                <a16:creationId xmlns:a16="http://schemas.microsoft.com/office/drawing/2014/main" id="{1C03E6FE-5C76-4C9D-9888-9351BBEAC652}"/>
              </a:ext>
            </a:extLst>
          </xdr:cNvPr>
          <xdr:cNvSpPr/>
        </xdr:nvSpPr>
        <xdr:spPr>
          <a:xfrm>
            <a:off x="6232991" y="1439115"/>
            <a:ext cx="430306" cy="376238"/>
          </a:xfrm>
          <a:prstGeom prst="ellipse">
            <a:avLst/>
          </a:prstGeom>
          <a:noFill/>
          <a:ln w="28575">
            <a:solidFill>
              <a:srgbClr val="E8114B"/>
            </a:solidFill>
          </a:ln>
        </xdr:spPr>
        <xdr:txBody>
          <a:bodyPr rot="0" spcFirstLastPara="0" vert="horz" wrap="square" lIns="36000" tIns="45720" rIns="36000" bIns="45720" numCol="1" spcCol="0" rtlCol="0" fromWordArt="0" anchor="ctr" anchorCtr="0" forceAA="0" compatLnSpc="1">
            <a:prstTxWarp prst="textNoShape">
              <a:avLst/>
            </a:prstTxWarp>
            <a:noAutofit/>
          </a:bodyPr>
          <a:lstStyle>
            <a:defPPr>
              <a:defRPr lang="fi-FI"/>
            </a:defPPr>
            <a:lvl1pPr algn="l" rtl="0" fontAlgn="base">
              <a:spcBef>
                <a:spcPct val="0"/>
              </a:spcBef>
              <a:spcAft>
                <a:spcPct val="0"/>
              </a:spcAft>
              <a:defRPr kern="1200">
                <a:solidFill>
                  <a:srgbClr val="000000"/>
                </a:solidFill>
                <a:latin typeface="Arial" charset="0"/>
              </a:defRPr>
            </a:lvl1pPr>
            <a:lvl2pPr marL="389672" algn="l" rtl="0" fontAlgn="base">
              <a:spcBef>
                <a:spcPct val="0"/>
              </a:spcBef>
              <a:spcAft>
                <a:spcPct val="0"/>
              </a:spcAft>
              <a:defRPr kern="1200">
                <a:solidFill>
                  <a:srgbClr val="000000"/>
                </a:solidFill>
                <a:latin typeface="Arial" charset="0"/>
              </a:defRPr>
            </a:lvl2pPr>
            <a:lvl3pPr marL="779343" algn="l" rtl="0" fontAlgn="base">
              <a:spcBef>
                <a:spcPct val="0"/>
              </a:spcBef>
              <a:spcAft>
                <a:spcPct val="0"/>
              </a:spcAft>
              <a:defRPr kern="1200">
                <a:solidFill>
                  <a:srgbClr val="000000"/>
                </a:solidFill>
                <a:latin typeface="Arial" charset="0"/>
              </a:defRPr>
            </a:lvl3pPr>
            <a:lvl4pPr marL="1169015" algn="l" rtl="0" fontAlgn="base">
              <a:spcBef>
                <a:spcPct val="0"/>
              </a:spcBef>
              <a:spcAft>
                <a:spcPct val="0"/>
              </a:spcAft>
              <a:defRPr kern="1200">
                <a:solidFill>
                  <a:srgbClr val="000000"/>
                </a:solidFill>
                <a:latin typeface="Arial" charset="0"/>
              </a:defRPr>
            </a:lvl4pPr>
            <a:lvl5pPr marL="1558686" algn="l" rtl="0" fontAlgn="base">
              <a:spcBef>
                <a:spcPct val="0"/>
              </a:spcBef>
              <a:spcAft>
                <a:spcPct val="0"/>
              </a:spcAft>
              <a:defRPr kern="1200">
                <a:solidFill>
                  <a:srgbClr val="000000"/>
                </a:solidFill>
                <a:latin typeface="Arial" charset="0"/>
              </a:defRPr>
            </a:lvl5pPr>
            <a:lvl6pPr marL="1948358" algn="l" defTabSz="779343" rtl="0" eaLnBrk="1" latinLnBrk="0" hangingPunct="1">
              <a:defRPr kern="1200">
                <a:solidFill>
                  <a:srgbClr val="000000"/>
                </a:solidFill>
                <a:latin typeface="Arial" charset="0"/>
              </a:defRPr>
            </a:lvl6pPr>
            <a:lvl7pPr marL="2338029" algn="l" defTabSz="779343" rtl="0" eaLnBrk="1" latinLnBrk="0" hangingPunct="1">
              <a:defRPr kern="1200">
                <a:solidFill>
                  <a:srgbClr val="000000"/>
                </a:solidFill>
                <a:latin typeface="Arial" charset="0"/>
              </a:defRPr>
            </a:lvl7pPr>
            <a:lvl8pPr marL="2727701" algn="l" defTabSz="779343" rtl="0" eaLnBrk="1" latinLnBrk="0" hangingPunct="1">
              <a:defRPr kern="1200">
                <a:solidFill>
                  <a:srgbClr val="000000"/>
                </a:solidFill>
                <a:latin typeface="Arial" charset="0"/>
              </a:defRPr>
            </a:lvl8pPr>
            <a:lvl9pPr marL="3117372" algn="l" defTabSz="779343" rtl="0" eaLnBrk="1" latinLnBrk="0" hangingPunct="1">
              <a:defRPr kern="1200">
                <a:solidFill>
                  <a:srgbClr val="000000"/>
                </a:solidFill>
                <a:latin typeface="Arial" charset="0"/>
              </a:defRPr>
            </a:lvl9pPr>
          </a:lstStyle>
          <a:p>
            <a:pPr algn="l"/>
            <a:endParaRPr lang="fi-FI" sz="900">
              <a:latin typeface="Verdana"/>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212272</xdr:colOff>
      <xdr:row>5</xdr:row>
      <xdr:rowOff>7562</xdr:rowOff>
    </xdr:from>
    <xdr:to>
      <xdr:col>21</xdr:col>
      <xdr:colOff>469447</xdr:colOff>
      <xdr:row>22</xdr:row>
      <xdr:rowOff>2004</xdr:rowOff>
    </xdr:to>
    <xdr:graphicFrame macro="">
      <xdr:nvGraphicFramePr>
        <xdr:cNvPr id="2" name="Chart 1">
          <a:extLst>
            <a:ext uri="{FF2B5EF4-FFF2-40B4-BE49-F238E27FC236}">
              <a16:creationId xmlns:a16="http://schemas.microsoft.com/office/drawing/2014/main" id="{6FD1DF7D-D546-4BDD-A4BE-7A00663BB8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1634066</xdr:colOff>
      <xdr:row>5</xdr:row>
      <xdr:rowOff>44719</xdr:rowOff>
    </xdr:from>
    <xdr:to>
      <xdr:col>10</xdr:col>
      <xdr:colOff>1170533</xdr:colOff>
      <xdr:row>5</xdr:row>
      <xdr:rowOff>2852719</xdr:rowOff>
    </xdr:to>
    <xdr:graphicFrame macro="">
      <xdr:nvGraphicFramePr>
        <xdr:cNvPr id="4" name="Chart 3">
          <a:extLst>
            <a:ext uri="{FF2B5EF4-FFF2-40B4-BE49-F238E27FC236}">
              <a16:creationId xmlns:a16="http://schemas.microsoft.com/office/drawing/2014/main" id="{A03C4001-CB64-4734-A56C-588F7BABEE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1634065</xdr:colOff>
      <xdr:row>53</xdr:row>
      <xdr:rowOff>76202</xdr:rowOff>
    </xdr:from>
    <xdr:to>
      <xdr:col>10</xdr:col>
      <xdr:colOff>1170532</xdr:colOff>
      <xdr:row>53</xdr:row>
      <xdr:rowOff>2884202</xdr:rowOff>
    </xdr:to>
    <xdr:graphicFrame macro="">
      <xdr:nvGraphicFramePr>
        <xdr:cNvPr id="5" name="Chart 4">
          <a:extLst>
            <a:ext uri="{FF2B5EF4-FFF2-40B4-BE49-F238E27FC236}">
              <a16:creationId xmlns:a16="http://schemas.microsoft.com/office/drawing/2014/main" id="{D0333F34-A57D-4BCF-AE7E-8E90644E4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1779270</xdr:colOff>
      <xdr:row>5</xdr:row>
      <xdr:rowOff>85725</xdr:rowOff>
    </xdr:from>
    <xdr:to>
      <xdr:col>11</xdr:col>
      <xdr:colOff>5520</xdr:colOff>
      <xdr:row>5</xdr:row>
      <xdr:rowOff>2893725</xdr:rowOff>
    </xdr:to>
    <xdr:graphicFrame macro="">
      <xdr:nvGraphicFramePr>
        <xdr:cNvPr id="3" name="Chart 2">
          <a:extLst>
            <a:ext uri="{FF2B5EF4-FFF2-40B4-BE49-F238E27FC236}">
              <a16:creationId xmlns:a16="http://schemas.microsoft.com/office/drawing/2014/main" id="{A24890C0-560A-4B41-84F9-EE01F3DA3E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6</xdr:row>
      <xdr:rowOff>38100</xdr:rowOff>
    </xdr:from>
    <xdr:to>
      <xdr:col>10</xdr:col>
      <xdr:colOff>1150425</xdr:colOff>
      <xdr:row>6</xdr:row>
      <xdr:rowOff>2846100</xdr:rowOff>
    </xdr:to>
    <xdr:graphicFrame macro="">
      <xdr:nvGraphicFramePr>
        <xdr:cNvPr id="3" name="Chart 2">
          <a:extLst>
            <a:ext uri="{FF2B5EF4-FFF2-40B4-BE49-F238E27FC236}">
              <a16:creationId xmlns:a16="http://schemas.microsoft.com/office/drawing/2014/main" id="{25A27EE5-1545-451C-A73A-E502AC21C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56</xdr:row>
      <xdr:rowOff>47625</xdr:rowOff>
    </xdr:from>
    <xdr:to>
      <xdr:col>11</xdr:col>
      <xdr:colOff>7425</xdr:colOff>
      <xdr:row>56</xdr:row>
      <xdr:rowOff>2855625</xdr:rowOff>
    </xdr:to>
    <xdr:graphicFrame macro="">
      <xdr:nvGraphicFramePr>
        <xdr:cNvPr id="4" name="Chart 3">
          <a:extLst>
            <a:ext uri="{FF2B5EF4-FFF2-40B4-BE49-F238E27FC236}">
              <a16:creationId xmlns:a16="http://schemas.microsoft.com/office/drawing/2014/main" id="{4C9015A2-7C08-4046-92C8-E5FC64194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1143000</xdr:colOff>
      <xdr:row>91</xdr:row>
      <xdr:rowOff>66674</xdr:rowOff>
    </xdr:from>
    <xdr:to>
      <xdr:col>10</xdr:col>
      <xdr:colOff>1140900</xdr:colOff>
      <xdr:row>91</xdr:row>
      <xdr:rowOff>2874674</xdr:rowOff>
    </xdr:to>
    <xdr:graphicFrame macro="">
      <xdr:nvGraphicFramePr>
        <xdr:cNvPr id="5" name="Chart 4">
          <a:extLst>
            <a:ext uri="{FF2B5EF4-FFF2-40B4-BE49-F238E27FC236}">
              <a16:creationId xmlns:a16="http://schemas.microsoft.com/office/drawing/2014/main" id="{8D4E07E1-DD4D-4364-84D6-BE5B775EA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1133475</xdr:colOff>
      <xdr:row>129</xdr:row>
      <xdr:rowOff>104775</xdr:rowOff>
    </xdr:from>
    <xdr:to>
      <xdr:col>10</xdr:col>
      <xdr:colOff>1131375</xdr:colOff>
      <xdr:row>129</xdr:row>
      <xdr:rowOff>2912775</xdr:rowOff>
    </xdr:to>
    <xdr:graphicFrame macro="">
      <xdr:nvGraphicFramePr>
        <xdr:cNvPr id="6" name="Chart 5">
          <a:extLst>
            <a:ext uri="{FF2B5EF4-FFF2-40B4-BE49-F238E27FC236}">
              <a16:creationId xmlns:a16="http://schemas.microsoft.com/office/drawing/2014/main" id="{8774988B-B69E-470C-B3E5-C20F162521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771525</xdr:colOff>
      <xdr:row>5</xdr:row>
      <xdr:rowOff>38100</xdr:rowOff>
    </xdr:from>
    <xdr:to>
      <xdr:col>10</xdr:col>
      <xdr:colOff>1379025</xdr:colOff>
      <xdr:row>5</xdr:row>
      <xdr:rowOff>2846100</xdr:rowOff>
    </xdr:to>
    <xdr:graphicFrame macro="">
      <xdr:nvGraphicFramePr>
        <xdr:cNvPr id="4" name="Chart 3">
          <a:extLst>
            <a:ext uri="{FF2B5EF4-FFF2-40B4-BE49-F238E27FC236}">
              <a16:creationId xmlns:a16="http://schemas.microsoft.com/office/drawing/2014/main" id="{836D52D3-7663-4D90-9AF6-D6C2E059B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781050</xdr:colOff>
      <xdr:row>47</xdr:row>
      <xdr:rowOff>47624</xdr:rowOff>
    </xdr:from>
    <xdr:to>
      <xdr:col>10</xdr:col>
      <xdr:colOff>1388550</xdr:colOff>
      <xdr:row>47</xdr:row>
      <xdr:rowOff>2855624</xdr:rowOff>
    </xdr:to>
    <xdr:graphicFrame macro="">
      <xdr:nvGraphicFramePr>
        <xdr:cNvPr id="5" name="Chart 4">
          <a:extLst>
            <a:ext uri="{FF2B5EF4-FFF2-40B4-BE49-F238E27FC236}">
              <a16:creationId xmlns:a16="http://schemas.microsoft.com/office/drawing/2014/main" id="{6B642AFD-2C28-4D0F-8022-8BB4E83C9F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10</xdr:row>
      <xdr:rowOff>28575</xdr:rowOff>
    </xdr:from>
    <xdr:to>
      <xdr:col>10</xdr:col>
      <xdr:colOff>1150425</xdr:colOff>
      <xdr:row>10</xdr:row>
      <xdr:rowOff>2836575</xdr:rowOff>
    </xdr:to>
    <xdr:graphicFrame macro="">
      <xdr:nvGraphicFramePr>
        <xdr:cNvPr id="4" name="Chart 3">
          <a:extLst>
            <a:ext uri="{FF2B5EF4-FFF2-40B4-BE49-F238E27FC236}">
              <a16:creationId xmlns:a16="http://schemas.microsoft.com/office/drawing/2014/main" id="{1D022D83-D246-4377-8F0E-62979C25A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53</xdr:row>
      <xdr:rowOff>66674</xdr:rowOff>
    </xdr:from>
    <xdr:to>
      <xdr:col>10</xdr:col>
      <xdr:colOff>1131375</xdr:colOff>
      <xdr:row>53</xdr:row>
      <xdr:rowOff>2874674</xdr:rowOff>
    </xdr:to>
    <xdr:graphicFrame macro="">
      <xdr:nvGraphicFramePr>
        <xdr:cNvPr id="5" name="Chart 4">
          <a:extLst>
            <a:ext uri="{FF2B5EF4-FFF2-40B4-BE49-F238E27FC236}">
              <a16:creationId xmlns:a16="http://schemas.microsoft.com/office/drawing/2014/main" id="{F179670B-D5D2-409F-AE89-A3FCD3998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95250</xdr:colOff>
      <xdr:row>98</xdr:row>
      <xdr:rowOff>66674</xdr:rowOff>
    </xdr:from>
    <xdr:to>
      <xdr:col>10</xdr:col>
      <xdr:colOff>1140900</xdr:colOff>
      <xdr:row>98</xdr:row>
      <xdr:rowOff>2874674</xdr:rowOff>
    </xdr:to>
    <xdr:graphicFrame macro="">
      <xdr:nvGraphicFramePr>
        <xdr:cNvPr id="6" name="Chart 5">
          <a:extLst>
            <a:ext uri="{FF2B5EF4-FFF2-40B4-BE49-F238E27FC236}">
              <a16:creationId xmlns:a16="http://schemas.microsoft.com/office/drawing/2014/main" id="{89AC5BEF-DFF5-49F6-ADAD-055543BF5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B5:N79"/>
  <sheetViews>
    <sheetView showGridLines="0" tabSelected="1" zoomScaleNormal="100" workbookViewId="0">
      <selection activeCell="P36" sqref="P36"/>
    </sheetView>
  </sheetViews>
  <sheetFormatPr defaultColWidth="8.85546875" defaultRowHeight="13.15"/>
  <cols>
    <col min="1" max="1" width="8.85546875" style="1"/>
    <col min="2" max="2" width="32.28515625" style="1" customWidth="1"/>
    <col min="3" max="3" width="2.85546875" style="1" customWidth="1"/>
    <col min="4" max="4" width="113.42578125" style="1" customWidth="1"/>
    <col min="5" max="5" width="3.7109375" style="1" customWidth="1"/>
    <col min="6" max="6" width="4.140625" style="1" customWidth="1"/>
    <col min="7" max="7" width="2.7109375" style="1" customWidth="1"/>
    <col min="8" max="12" width="8.85546875" style="1"/>
    <col min="13" max="13" width="2.42578125" style="1" customWidth="1"/>
    <col min="14" max="16384" width="8.85546875" style="1"/>
  </cols>
  <sheetData>
    <row r="5" spans="2:14" ht="14.45">
      <c r="B5"/>
    </row>
    <row r="6" spans="2:14" ht="15.6">
      <c r="B6" s="10" t="s">
        <v>0</v>
      </c>
    </row>
    <row r="7" spans="2:14">
      <c r="B7" s="24" t="s">
        <v>1</v>
      </c>
    </row>
    <row r="10" spans="2:14" ht="13.15" customHeight="1">
      <c r="B10" s="209" t="s">
        <v>2</v>
      </c>
      <c r="C10" s="209"/>
      <c r="D10" s="209"/>
      <c r="E10" s="209"/>
      <c r="F10" s="209"/>
      <c r="G10" s="209"/>
      <c r="H10" s="209"/>
      <c r="I10" s="209"/>
      <c r="J10" s="209"/>
      <c r="K10" s="209"/>
      <c r="L10" s="209"/>
      <c r="M10" s="209"/>
      <c r="N10" s="209"/>
    </row>
    <row r="11" spans="2:14">
      <c r="B11" s="209"/>
      <c r="C11" s="209"/>
      <c r="D11" s="209"/>
      <c r="E11" s="209"/>
      <c r="F11" s="209"/>
      <c r="G11" s="209"/>
      <c r="H11" s="209"/>
      <c r="I11" s="209"/>
      <c r="J11" s="209"/>
      <c r="K11" s="209"/>
      <c r="L11" s="209"/>
      <c r="M11" s="209"/>
      <c r="N11" s="209"/>
    </row>
    <row r="12" spans="2:14">
      <c r="B12" s="209"/>
      <c r="C12" s="209"/>
      <c r="D12" s="209"/>
      <c r="E12" s="209"/>
      <c r="F12" s="209"/>
      <c r="G12" s="209"/>
      <c r="H12" s="209"/>
      <c r="I12" s="209"/>
      <c r="J12" s="209"/>
      <c r="K12" s="209"/>
      <c r="L12" s="209"/>
      <c r="M12" s="209"/>
      <c r="N12" s="209"/>
    </row>
    <row r="13" spans="2:14">
      <c r="B13" s="209"/>
      <c r="C13" s="209"/>
      <c r="D13" s="209"/>
      <c r="E13" s="209"/>
      <c r="F13" s="209"/>
      <c r="G13" s="209"/>
      <c r="H13" s="209"/>
      <c r="I13" s="209"/>
      <c r="J13" s="209"/>
      <c r="K13" s="209"/>
      <c r="L13" s="209"/>
      <c r="M13" s="209"/>
      <c r="N13" s="209"/>
    </row>
    <row r="14" spans="2:14">
      <c r="B14" s="209"/>
      <c r="C14" s="209"/>
      <c r="D14" s="209"/>
      <c r="E14" s="209"/>
      <c r="F14" s="209"/>
      <c r="G14" s="209"/>
      <c r="H14" s="209"/>
      <c r="I14" s="209"/>
      <c r="J14" s="209"/>
      <c r="K14" s="209"/>
      <c r="L14" s="209"/>
      <c r="M14" s="209"/>
      <c r="N14" s="209"/>
    </row>
    <row r="15" spans="2:14" ht="14.45" customHeight="1">
      <c r="B15" s="209"/>
      <c r="C15" s="209"/>
      <c r="D15" s="209"/>
      <c r="E15" s="209"/>
      <c r="F15" s="209"/>
      <c r="G15" s="209"/>
      <c r="H15" s="209"/>
      <c r="I15" s="209"/>
      <c r="J15" s="209"/>
      <c r="K15" s="209"/>
      <c r="L15" s="209"/>
      <c r="M15" s="209"/>
      <c r="N15" s="209"/>
    </row>
    <row r="16" spans="2:14">
      <c r="B16" s="209"/>
      <c r="C16" s="209"/>
      <c r="D16" s="209"/>
      <c r="E16" s="209"/>
      <c r="F16" s="209"/>
      <c r="G16" s="209"/>
      <c r="H16" s="209"/>
      <c r="I16" s="209"/>
      <c r="J16" s="209"/>
      <c r="K16" s="209"/>
      <c r="L16" s="209"/>
      <c r="M16" s="209"/>
      <c r="N16" s="209"/>
    </row>
    <row r="17" spans="2:14">
      <c r="B17" s="209"/>
      <c r="C17" s="209"/>
      <c r="D17" s="209"/>
      <c r="E17" s="209"/>
      <c r="F17" s="209"/>
      <c r="G17" s="209"/>
      <c r="H17" s="209"/>
      <c r="I17" s="209"/>
      <c r="J17" s="209"/>
      <c r="K17" s="209"/>
      <c r="L17" s="209"/>
      <c r="M17" s="209"/>
      <c r="N17" s="209"/>
    </row>
    <row r="18" spans="2:14">
      <c r="B18" s="209"/>
      <c r="C18" s="209"/>
      <c r="D18" s="209"/>
      <c r="E18" s="209"/>
      <c r="F18" s="209"/>
      <c r="G18" s="209"/>
      <c r="H18" s="209"/>
      <c r="I18" s="209"/>
      <c r="J18" s="209"/>
      <c r="K18" s="209"/>
      <c r="L18" s="209"/>
      <c r="M18" s="209"/>
      <c r="N18" s="209"/>
    </row>
    <row r="19" spans="2:14">
      <c r="B19" s="209"/>
      <c r="C19" s="209"/>
      <c r="D19" s="209"/>
      <c r="E19" s="209"/>
      <c r="F19" s="209"/>
      <c r="G19" s="209"/>
      <c r="H19" s="209"/>
      <c r="I19" s="209"/>
      <c r="J19" s="209"/>
      <c r="K19" s="209"/>
      <c r="L19" s="209"/>
      <c r="M19" s="209"/>
      <c r="N19" s="209"/>
    </row>
    <row r="20" spans="2:14" ht="16.899999999999999" customHeight="1">
      <c r="B20" s="209"/>
      <c r="C20" s="209"/>
      <c r="D20" s="209"/>
      <c r="E20" s="209"/>
      <c r="F20" s="209"/>
      <c r="G20" s="209"/>
      <c r="H20" s="209"/>
      <c r="I20" s="209"/>
      <c r="J20" s="209"/>
      <c r="K20" s="209"/>
      <c r="L20" s="209"/>
      <c r="M20" s="209"/>
      <c r="N20" s="209"/>
    </row>
    <row r="21" spans="2:14" ht="16.899999999999999" customHeight="1">
      <c r="B21" s="209"/>
      <c r="C21" s="209"/>
      <c r="D21" s="209"/>
      <c r="E21" s="209"/>
      <c r="F21" s="209"/>
      <c r="G21" s="209"/>
      <c r="H21" s="209"/>
      <c r="I21" s="209"/>
      <c r="J21" s="209"/>
      <c r="K21" s="209"/>
      <c r="L21" s="209"/>
      <c r="M21" s="209"/>
      <c r="N21" s="209"/>
    </row>
    <row r="22" spans="2:14" ht="16.899999999999999" customHeight="1">
      <c r="B22" s="209"/>
      <c r="C22" s="209"/>
      <c r="D22" s="209"/>
      <c r="E22" s="209"/>
      <c r="F22" s="209"/>
      <c r="G22" s="209"/>
      <c r="H22" s="209"/>
      <c r="I22" s="209"/>
      <c r="J22" s="209"/>
      <c r="K22" s="209"/>
      <c r="L22" s="209"/>
      <c r="M22" s="209"/>
      <c r="N22" s="209"/>
    </row>
    <row r="23" spans="2:14" ht="16.899999999999999" customHeight="1">
      <c r="B23" s="209"/>
      <c r="C23" s="209"/>
      <c r="D23" s="209"/>
      <c r="E23" s="209"/>
      <c r="F23" s="209"/>
      <c r="G23" s="209"/>
      <c r="H23" s="209"/>
      <c r="I23" s="209"/>
      <c r="J23" s="209"/>
      <c r="K23" s="209"/>
      <c r="L23" s="209"/>
      <c r="M23" s="209"/>
      <c r="N23" s="209"/>
    </row>
    <row r="26" spans="2:14" ht="15.6">
      <c r="B26" s="133" t="s">
        <v>3</v>
      </c>
      <c r="C26" s="14"/>
      <c r="D26" s="14"/>
      <c r="E26" s="14"/>
      <c r="F26" s="9"/>
      <c r="G26" s="14"/>
      <c r="H26" s="133" t="s">
        <v>4</v>
      </c>
      <c r="I26" s="14"/>
      <c r="J26" s="14"/>
      <c r="K26" s="14"/>
      <c r="L26" s="14"/>
      <c r="M26" s="14"/>
      <c r="N26" s="14"/>
    </row>
    <row r="28" spans="2:14">
      <c r="B28" s="128" t="s">
        <v>5</v>
      </c>
      <c r="D28" s="128" t="s">
        <v>6</v>
      </c>
      <c r="G28" s="154"/>
      <c r="H28" s="155"/>
      <c r="I28" s="155"/>
      <c r="J28" s="155"/>
      <c r="K28" s="155"/>
      <c r="L28" s="155"/>
      <c r="M28" s="155"/>
      <c r="N28" s="156"/>
    </row>
    <row r="29" spans="2:14">
      <c r="G29" s="11"/>
      <c r="H29" s="8" t="s">
        <v>7</v>
      </c>
      <c r="I29" s="9"/>
      <c r="J29" s="9"/>
      <c r="K29" s="9"/>
      <c r="L29" s="9"/>
      <c r="M29" s="9"/>
      <c r="N29" s="12"/>
    </row>
    <row r="30" spans="2:14">
      <c r="B30" s="126" t="s">
        <v>1</v>
      </c>
      <c r="D30" s="125" t="s">
        <v>8</v>
      </c>
      <c r="G30" s="11"/>
      <c r="H30" s="9"/>
      <c r="I30" s="9"/>
      <c r="J30" s="9"/>
      <c r="K30" s="9"/>
      <c r="L30" s="9"/>
      <c r="M30" s="9"/>
      <c r="N30" s="12"/>
    </row>
    <row r="31" spans="2:14">
      <c r="B31" s="9"/>
      <c r="G31" s="11"/>
      <c r="H31" s="162" t="s">
        <v>9</v>
      </c>
      <c r="I31" s="9" t="s">
        <v>10</v>
      </c>
      <c r="J31" s="9"/>
      <c r="K31" s="9"/>
      <c r="L31" s="9"/>
      <c r="M31" s="9"/>
      <c r="N31" s="12"/>
    </row>
    <row r="32" spans="2:14">
      <c r="B32" s="126" t="s">
        <v>11</v>
      </c>
      <c r="D32" s="125" t="s">
        <v>12</v>
      </c>
      <c r="G32" s="11"/>
      <c r="H32" s="157" t="s">
        <v>9</v>
      </c>
      <c r="I32" s="9" t="s">
        <v>11</v>
      </c>
      <c r="J32" s="9"/>
      <c r="K32" s="9"/>
      <c r="L32" s="9"/>
      <c r="M32" s="9"/>
      <c r="N32" s="12"/>
    </row>
    <row r="33" spans="2:14">
      <c r="B33" s="9"/>
      <c r="G33" s="11"/>
      <c r="H33" s="158" t="s">
        <v>9</v>
      </c>
      <c r="I33" s="9" t="s">
        <v>13</v>
      </c>
      <c r="J33" s="9"/>
      <c r="K33" s="9"/>
      <c r="L33" s="9"/>
      <c r="M33" s="9"/>
      <c r="N33" s="12"/>
    </row>
    <row r="34" spans="2:14">
      <c r="B34" s="126" t="s">
        <v>13</v>
      </c>
      <c r="D34" s="125" t="s">
        <v>14</v>
      </c>
      <c r="G34" s="11"/>
      <c r="H34" s="159" t="s">
        <v>9</v>
      </c>
      <c r="I34" s="9" t="s">
        <v>15</v>
      </c>
      <c r="J34" s="9"/>
      <c r="K34" s="9"/>
      <c r="L34" s="9"/>
      <c r="M34" s="9"/>
      <c r="N34" s="12"/>
    </row>
    <row r="35" spans="2:14">
      <c r="G35" s="11"/>
      <c r="H35" s="9"/>
      <c r="I35" s="9"/>
      <c r="J35" s="9"/>
      <c r="K35" s="9"/>
      <c r="L35" s="9"/>
      <c r="M35" s="9"/>
      <c r="N35" s="12"/>
    </row>
    <row r="36" spans="2:14">
      <c r="G36" s="11"/>
      <c r="H36" s="8" t="s">
        <v>16</v>
      </c>
      <c r="I36" s="9"/>
      <c r="J36" s="9"/>
      <c r="K36" s="9"/>
      <c r="L36" s="9"/>
      <c r="M36" s="9"/>
      <c r="N36" s="12"/>
    </row>
    <row r="37" spans="2:14">
      <c r="B37" s="126" t="s">
        <v>15</v>
      </c>
      <c r="D37" s="125" t="s">
        <v>17</v>
      </c>
      <c r="G37" s="11"/>
      <c r="H37" s="9"/>
      <c r="I37" s="9"/>
      <c r="J37" s="9"/>
      <c r="K37" s="9"/>
      <c r="L37" s="9"/>
      <c r="M37" s="9"/>
      <c r="N37" s="12"/>
    </row>
    <row r="38" spans="2:14">
      <c r="B38" s="124"/>
      <c r="G38" s="11"/>
      <c r="H38" s="160" t="s">
        <v>18</v>
      </c>
      <c r="I38" s="9" t="s">
        <v>19</v>
      </c>
      <c r="J38" s="9"/>
      <c r="K38" s="9"/>
      <c r="L38" s="9"/>
      <c r="M38" s="9"/>
      <c r="N38" s="12"/>
    </row>
    <row r="39" spans="2:14">
      <c r="B39" s="125" t="s">
        <v>20</v>
      </c>
      <c r="D39" s="125" t="s">
        <v>21</v>
      </c>
      <c r="G39" s="11"/>
      <c r="H39" s="161" t="s">
        <v>18</v>
      </c>
      <c r="I39" s="9" t="s">
        <v>22</v>
      </c>
      <c r="J39" s="9"/>
      <c r="K39" s="9"/>
      <c r="L39" s="9"/>
      <c r="M39" s="9"/>
      <c r="N39" s="12"/>
    </row>
    <row r="40" spans="2:14" customFormat="1" ht="27">
      <c r="D40" s="127" t="s">
        <v>23</v>
      </c>
      <c r="G40" s="65"/>
      <c r="H40" s="66"/>
      <c r="I40" s="66"/>
      <c r="J40" s="66"/>
      <c r="K40" s="66"/>
      <c r="L40" s="66"/>
      <c r="M40" s="66"/>
      <c r="N40" s="68"/>
    </row>
    <row r="41" spans="2:14" customFormat="1" ht="14.45">
      <c r="D41" s="127"/>
      <c r="G41" s="59"/>
      <c r="H41" s="59"/>
      <c r="I41" s="59"/>
      <c r="J41" s="59"/>
      <c r="K41" s="59"/>
      <c r="L41" s="59"/>
      <c r="M41" s="59"/>
    </row>
    <row r="42" spans="2:14">
      <c r="B42" s="125" t="s">
        <v>24</v>
      </c>
      <c r="D42" s="125" t="s">
        <v>25</v>
      </c>
    </row>
    <row r="43" spans="2:14" customFormat="1" ht="15.6">
      <c r="D43" s="129" t="s">
        <v>26</v>
      </c>
      <c r="G43" s="14"/>
      <c r="H43" s="133" t="s">
        <v>27</v>
      </c>
      <c r="I43" s="14"/>
      <c r="J43" s="14"/>
      <c r="K43" s="14"/>
      <c r="L43" s="14"/>
      <c r="M43" s="14"/>
      <c r="N43" s="14"/>
    </row>
    <row r="44" spans="2:14" customFormat="1" ht="14.45"/>
    <row r="45" spans="2:14" customFormat="1" ht="14.45" customHeight="1">
      <c r="B45" s="125" t="s">
        <v>28</v>
      </c>
      <c r="C45" s="1"/>
      <c r="D45" s="125" t="s">
        <v>29</v>
      </c>
      <c r="G45" s="170"/>
      <c r="H45" s="155"/>
      <c r="I45" s="171"/>
      <c r="J45" s="171"/>
      <c r="K45" s="171"/>
      <c r="L45" s="171"/>
      <c r="M45" s="171"/>
      <c r="N45" s="172"/>
    </row>
    <row r="46" spans="2:14" customFormat="1" ht="61.9" customHeight="1">
      <c r="D46" s="130" t="s">
        <v>30</v>
      </c>
      <c r="G46" s="64"/>
      <c r="H46" s="208" t="s">
        <v>31</v>
      </c>
      <c r="I46" s="208"/>
      <c r="J46" s="208"/>
      <c r="K46" s="208"/>
      <c r="L46" s="208"/>
      <c r="M46" s="173"/>
      <c r="N46" s="63"/>
    </row>
    <row r="47" spans="2:14" customFormat="1" ht="14.45">
      <c r="G47" s="64"/>
      <c r="H47" s="208"/>
      <c r="I47" s="208"/>
      <c r="J47" s="208"/>
      <c r="K47" s="208"/>
      <c r="L47" s="208"/>
      <c r="M47" s="173"/>
      <c r="N47" s="63"/>
    </row>
    <row r="48" spans="2:14" ht="13.15" customHeight="1">
      <c r="B48" s="125" t="s">
        <v>32</v>
      </c>
      <c r="D48" s="125" t="s">
        <v>33</v>
      </c>
      <c r="G48" s="11"/>
      <c r="H48" s="173"/>
      <c r="I48" s="173"/>
      <c r="J48" s="173"/>
      <c r="K48" s="173"/>
      <c r="L48" s="173"/>
      <c r="M48" s="173"/>
      <c r="N48" s="12"/>
    </row>
    <row r="49" spans="2:14" customFormat="1" ht="27">
      <c r="D49" s="132" t="s">
        <v>34</v>
      </c>
      <c r="G49" s="64"/>
      <c r="H49" s="59"/>
      <c r="I49" s="59"/>
      <c r="J49" s="59"/>
      <c r="K49" s="59"/>
      <c r="L49" s="59"/>
      <c r="M49" s="59"/>
      <c r="N49" s="63"/>
    </row>
    <row r="50" spans="2:14" customFormat="1" ht="14.45">
      <c r="D50" s="131"/>
      <c r="G50" s="64"/>
      <c r="H50" s="59"/>
      <c r="I50" s="59"/>
      <c r="J50" s="59"/>
      <c r="K50" s="59"/>
      <c r="L50" s="59"/>
      <c r="M50" s="59"/>
      <c r="N50" s="63"/>
    </row>
    <row r="51" spans="2:14">
      <c r="B51" s="125" t="s">
        <v>35</v>
      </c>
      <c r="D51" s="125" t="s">
        <v>36</v>
      </c>
      <c r="G51" s="11"/>
      <c r="H51" s="9"/>
      <c r="I51" s="9"/>
      <c r="J51" s="9"/>
      <c r="K51" s="9"/>
      <c r="L51" s="9"/>
      <c r="M51" s="9"/>
      <c r="N51" s="12"/>
    </row>
    <row r="52" spans="2:14" ht="26.45">
      <c r="B52" s="124"/>
      <c r="D52" s="132" t="s">
        <v>37</v>
      </c>
      <c r="G52" s="11"/>
      <c r="H52" s="9"/>
      <c r="I52" s="9"/>
      <c r="J52" s="9"/>
      <c r="K52" s="9"/>
      <c r="L52" s="9"/>
      <c r="M52" s="9"/>
      <c r="N52" s="12"/>
    </row>
    <row r="53" spans="2:14">
      <c r="G53" s="11"/>
      <c r="H53" s="9"/>
      <c r="I53" s="9"/>
      <c r="J53" s="9"/>
      <c r="K53" s="9"/>
      <c r="L53" s="9"/>
      <c r="M53" s="9"/>
      <c r="N53" s="12"/>
    </row>
    <row r="54" spans="2:14">
      <c r="G54" s="11"/>
      <c r="H54" s="9"/>
      <c r="I54" s="9"/>
      <c r="J54" s="9"/>
      <c r="K54" s="9"/>
      <c r="L54" s="9"/>
      <c r="M54" s="9"/>
      <c r="N54" s="12"/>
    </row>
    <row r="55" spans="2:14">
      <c r="G55" s="13"/>
      <c r="H55" s="14"/>
      <c r="I55" s="14"/>
      <c r="J55" s="14"/>
      <c r="K55" s="14"/>
      <c r="L55" s="14"/>
      <c r="M55" s="14"/>
      <c r="N55" s="15"/>
    </row>
    <row r="56" spans="2:14" ht="15.6">
      <c r="B56" s="133" t="s">
        <v>38</v>
      </c>
      <c r="C56" s="14"/>
      <c r="D56" s="14"/>
      <c r="E56" s="14"/>
    </row>
    <row r="58" spans="2:14">
      <c r="B58" s="128" t="s">
        <v>39</v>
      </c>
      <c r="D58" s="128" t="s">
        <v>6</v>
      </c>
    </row>
    <row r="60" spans="2:14">
      <c r="B60" s="165" t="s">
        <v>40</v>
      </c>
      <c r="C60" s="14"/>
      <c r="D60" s="166"/>
    </row>
    <row r="61" spans="2:14">
      <c r="B61" s="163" t="s">
        <v>41</v>
      </c>
      <c r="D61" s="164" t="s">
        <v>42</v>
      </c>
    </row>
    <row r="62" spans="2:14">
      <c r="B62" s="163" t="s">
        <v>43</v>
      </c>
      <c r="D62" s="164" t="s">
        <v>44</v>
      </c>
    </row>
    <row r="64" spans="2:14">
      <c r="B64" s="165" t="s">
        <v>45</v>
      </c>
      <c r="C64" s="14"/>
      <c r="D64" s="165"/>
    </row>
    <row r="65" spans="2:4">
      <c r="B65" s="163" t="s">
        <v>46</v>
      </c>
      <c r="D65" s="164" t="s">
        <v>47</v>
      </c>
    </row>
    <row r="67" spans="2:4">
      <c r="B67" s="165" t="s">
        <v>48</v>
      </c>
      <c r="C67" s="14"/>
      <c r="D67" s="165"/>
    </row>
    <row r="68" spans="2:4">
      <c r="B68" s="163" t="s">
        <v>49</v>
      </c>
      <c r="D68" s="164" t="s">
        <v>50</v>
      </c>
    </row>
    <row r="69" spans="2:4">
      <c r="B69" s="163" t="s">
        <v>51</v>
      </c>
      <c r="D69" s="164" t="s">
        <v>52</v>
      </c>
    </row>
    <row r="70" spans="2:4">
      <c r="B70" s="163" t="s">
        <v>53</v>
      </c>
      <c r="D70" s="164" t="s">
        <v>54</v>
      </c>
    </row>
    <row r="71" spans="2:4">
      <c r="B71" s="163" t="s">
        <v>55</v>
      </c>
      <c r="D71" s="164" t="s">
        <v>56</v>
      </c>
    </row>
    <row r="73" spans="2:4">
      <c r="B73" s="165" t="s">
        <v>57</v>
      </c>
      <c r="C73" s="14"/>
      <c r="D73" s="165"/>
    </row>
    <row r="74" spans="2:4">
      <c r="B74" s="163" t="s">
        <v>58</v>
      </c>
      <c r="D74" s="164" t="s">
        <v>59</v>
      </c>
    </row>
    <row r="75" spans="2:4">
      <c r="B75" s="163" t="s">
        <v>60</v>
      </c>
      <c r="D75" s="164" t="s">
        <v>61</v>
      </c>
    </row>
    <row r="77" spans="2:4">
      <c r="B77" s="165" t="s">
        <v>62</v>
      </c>
      <c r="C77" s="14"/>
      <c r="D77" s="165"/>
    </row>
    <row r="78" spans="2:4">
      <c r="B78" s="163" t="s">
        <v>62</v>
      </c>
      <c r="D78" s="164" t="s">
        <v>63</v>
      </c>
    </row>
    <row r="79" spans="2:4">
      <c r="B79" s="163" t="s">
        <v>64</v>
      </c>
      <c r="D79" s="164" t="s">
        <v>65</v>
      </c>
    </row>
  </sheetData>
  <mergeCells count="2">
    <mergeCell ref="H46:L47"/>
    <mergeCell ref="B10:N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2"/>
  </sheetPr>
  <dimension ref="B2:L36"/>
  <sheetViews>
    <sheetView showGridLines="0" workbookViewId="0">
      <selection activeCell="I7" sqref="I7"/>
    </sheetView>
  </sheetViews>
  <sheetFormatPr defaultRowHeight="14.45"/>
  <cols>
    <col min="2" max="2" width="18.28515625" customWidth="1"/>
    <col min="3" max="3" width="1.28515625" customWidth="1"/>
    <col min="4" max="4" width="5.7109375" customWidth="1"/>
    <col min="5" max="5" width="1.140625" customWidth="1"/>
    <col min="6" max="6" width="35.85546875" bestFit="1" customWidth="1"/>
    <col min="7" max="7" width="2.7109375" customWidth="1"/>
    <col min="8" max="12" width="15.7109375" bestFit="1" customWidth="1"/>
  </cols>
  <sheetData>
    <row r="2" spans="2:12">
      <c r="B2" s="72" t="s">
        <v>456</v>
      </c>
    </row>
    <row r="4" spans="2:12">
      <c r="B4" s="174" t="s">
        <v>77</v>
      </c>
      <c r="C4" s="8"/>
      <c r="D4" s="174" t="s">
        <v>78</v>
      </c>
      <c r="E4" s="8"/>
      <c r="F4" s="174" t="s">
        <v>79</v>
      </c>
      <c r="G4" s="8"/>
      <c r="H4" s="210" t="s">
        <v>457</v>
      </c>
      <c r="I4" s="210"/>
      <c r="J4" s="210"/>
      <c r="K4" s="210"/>
      <c r="L4" s="210"/>
    </row>
    <row r="5" spans="2:12">
      <c r="B5" s="8"/>
      <c r="C5" s="8"/>
      <c r="D5" s="8"/>
      <c r="E5" s="8"/>
      <c r="F5" s="8"/>
      <c r="G5" s="8"/>
      <c r="H5" s="81" t="s">
        <v>68</v>
      </c>
      <c r="I5" s="81" t="s">
        <v>69</v>
      </c>
      <c r="J5" s="81" t="s">
        <v>70</v>
      </c>
      <c r="K5" s="81" t="s">
        <v>71</v>
      </c>
      <c r="L5" s="81" t="s">
        <v>72</v>
      </c>
    </row>
    <row r="6" spans="2:12">
      <c r="B6" s="9"/>
      <c r="C6" s="9"/>
      <c r="D6" s="9"/>
      <c r="E6" s="9"/>
      <c r="F6" s="9"/>
      <c r="G6" s="9"/>
      <c r="H6" s="9"/>
      <c r="I6" s="9"/>
      <c r="J6" s="9"/>
      <c r="K6" s="9"/>
      <c r="L6" s="9"/>
    </row>
    <row r="7" spans="2:12">
      <c r="B7" s="23" t="s">
        <v>81</v>
      </c>
      <c r="C7" s="5"/>
      <c r="D7" s="175" t="s">
        <v>82</v>
      </c>
      <c r="E7" s="176"/>
      <c r="F7" s="23" t="s">
        <v>41</v>
      </c>
      <c r="G7" s="9"/>
      <c r="H7" s="4">
        <f>'1. Circular supply chain'!G11+'1. Circular supply chain'!G10</f>
        <v>0</v>
      </c>
      <c r="I7" s="4">
        <f>(SUM('1. Circular supply chain'!G11:H11))+(SUM('1. Circular supply chain'!G10:H10))</f>
        <v>0</v>
      </c>
      <c r="J7" s="4">
        <f>(SUM('1. Circular supply chain'!G11:I11))+(SUM('1. Circular supply chain'!G10:I10))</f>
        <v>0</v>
      </c>
      <c r="K7" s="4">
        <f>(SUM('1. Circular supply chain'!G11:J11))+(SUM('1. Circular supply chain'!G10:J10))</f>
        <v>0</v>
      </c>
      <c r="L7" s="4">
        <f>(SUM('1. Circular supply chain'!G11:K11))+(SUM('1. Circular supply chain'!G10:K10))</f>
        <v>0</v>
      </c>
    </row>
    <row r="8" spans="2:12">
      <c r="B8" s="23"/>
      <c r="C8" s="5"/>
      <c r="D8" s="177"/>
      <c r="E8" s="177"/>
      <c r="F8" s="5"/>
      <c r="G8" s="5"/>
      <c r="H8" s="189"/>
      <c r="I8" s="7"/>
      <c r="J8" s="7"/>
      <c r="K8" s="7"/>
      <c r="L8" s="7"/>
    </row>
    <row r="9" spans="2:12">
      <c r="B9" s="23"/>
      <c r="C9" s="5"/>
      <c r="D9" s="175" t="s">
        <v>83</v>
      </c>
      <c r="E9" s="176"/>
      <c r="F9" s="23" t="s">
        <v>43</v>
      </c>
      <c r="G9" s="9"/>
      <c r="H9" s="4">
        <f>'1. Circular supply chain'!G59+'1. Circular supply chain'!G58</f>
        <v>0</v>
      </c>
      <c r="I9" s="4">
        <f>(SUM('1. Circular supply chain'!G59:H59))+(SUM('1. Circular supply chain'!G58:H58))</f>
        <v>0</v>
      </c>
      <c r="J9" s="4">
        <f>(SUM('1. Circular supply chain'!G59:I59))+(SUM('1. Circular supply chain'!G58:I58))</f>
        <v>0</v>
      </c>
      <c r="K9" s="4">
        <f>(SUM('1. Circular supply chain'!G59:J59))+(SUM('1. Circular supply chain'!G58:J58))</f>
        <v>0</v>
      </c>
      <c r="L9" s="4">
        <f>(SUM('1. Circular supply chain'!G59:K59))+(SUM('1. Circular supply chain'!G58:K58))</f>
        <v>0</v>
      </c>
    </row>
    <row r="10" spans="2:12">
      <c r="B10" s="5"/>
      <c r="C10" s="5"/>
      <c r="D10" s="177"/>
      <c r="E10" s="177"/>
      <c r="F10" s="5"/>
      <c r="G10" s="9"/>
      <c r="H10" s="9"/>
      <c r="I10" s="9"/>
      <c r="J10" s="9"/>
      <c r="K10" s="9"/>
      <c r="L10" s="9"/>
    </row>
    <row r="11" spans="2:12">
      <c r="B11" s="9"/>
      <c r="C11" s="5"/>
      <c r="D11" s="176"/>
      <c r="E11" s="176"/>
      <c r="F11" s="9"/>
      <c r="G11" s="9"/>
      <c r="H11" s="9"/>
      <c r="I11" s="9"/>
      <c r="J11" s="9"/>
      <c r="K11" s="9"/>
      <c r="L11" s="9"/>
    </row>
    <row r="12" spans="2:12">
      <c r="B12" s="23" t="s">
        <v>45</v>
      </c>
      <c r="C12" s="5"/>
      <c r="D12" s="175" t="s">
        <v>84</v>
      </c>
      <c r="E12" s="176"/>
      <c r="F12" s="23" t="s">
        <v>46</v>
      </c>
      <c r="G12" s="9"/>
      <c r="H12" s="4">
        <f>'2. Sharing platform'!G11+'2. Sharing platform'!G10</f>
        <v>0</v>
      </c>
      <c r="I12" s="4">
        <f>(SUM('2. Sharing platform'!G11:H11))+(SUM('2. Sharing platform'!G10:H10))</f>
        <v>0</v>
      </c>
      <c r="J12" s="4">
        <f>(SUM('2. Sharing platform'!G11:I11))+(SUM('2. Sharing platform'!G10:I10))</f>
        <v>0</v>
      </c>
      <c r="K12" s="4">
        <f>(SUM('2. Sharing platform'!G11:J11))+(SUM('2. Sharing platform'!G10:J10))</f>
        <v>0</v>
      </c>
      <c r="L12" s="4">
        <f>(SUM('2. Sharing platform'!G11:K11))+(SUM('2. Sharing platform'!G10:K10))</f>
        <v>0</v>
      </c>
    </row>
    <row r="13" spans="2:12">
      <c r="B13" s="9"/>
      <c r="C13" s="5"/>
      <c r="D13" s="176"/>
      <c r="E13" s="176"/>
      <c r="F13" s="9"/>
      <c r="G13" s="9"/>
      <c r="H13" s="9"/>
      <c r="I13" s="9"/>
      <c r="J13" s="9"/>
      <c r="K13" s="9"/>
      <c r="L13" s="9"/>
    </row>
    <row r="14" spans="2:12">
      <c r="B14" s="9"/>
      <c r="C14" s="5"/>
      <c r="D14" s="176"/>
      <c r="E14" s="176"/>
      <c r="F14" s="9"/>
      <c r="G14" s="9"/>
      <c r="H14" s="9"/>
      <c r="I14" s="9"/>
      <c r="J14" s="9"/>
      <c r="K14" s="9"/>
      <c r="L14" s="9"/>
    </row>
    <row r="15" spans="2:12">
      <c r="B15" s="23" t="s">
        <v>48</v>
      </c>
      <c r="C15" s="5"/>
      <c r="D15" s="175" t="s">
        <v>85</v>
      </c>
      <c r="E15" s="176"/>
      <c r="F15" s="23" t="s">
        <v>49</v>
      </c>
      <c r="G15" s="9"/>
      <c r="H15" s="106">
        <f>'3. Product Life Extension'!G12+'3. Product Life Extension'!G11</f>
        <v>0</v>
      </c>
      <c r="I15" s="106">
        <f>(SUM('3. Product Life Extension'!G12:H12))+(SUM('3. Product Life Extension'!G11:H11))</f>
        <v>0</v>
      </c>
      <c r="J15" s="106">
        <f>(SUM('3. Product Life Extension'!G12:I12))+(SUM('3. Product Life Extension'!G11:I11))</f>
        <v>0</v>
      </c>
      <c r="K15" s="106">
        <f>(SUM('3. Product Life Extension'!G12:J12))+(SUM('3. Product Life Extension'!G11:J11))</f>
        <v>0</v>
      </c>
      <c r="L15" s="106">
        <f>(SUM('3. Product Life Extension'!G12:K12))+(SUM('3. Product Life Extension'!G11:K11))</f>
        <v>0</v>
      </c>
    </row>
    <row r="16" spans="2:12">
      <c r="B16" s="23"/>
      <c r="C16" s="5"/>
      <c r="D16" s="177"/>
      <c r="E16" s="177"/>
      <c r="F16" s="5"/>
      <c r="G16" s="5"/>
      <c r="H16" s="189"/>
      <c r="I16" s="189"/>
      <c r="J16" s="189"/>
      <c r="K16" s="189"/>
      <c r="L16" s="189"/>
    </row>
    <row r="17" spans="2:12">
      <c r="B17" s="23"/>
      <c r="C17" s="5"/>
      <c r="D17" s="175" t="s">
        <v>86</v>
      </c>
      <c r="E17" s="176"/>
      <c r="F17" s="23" t="s">
        <v>51</v>
      </c>
      <c r="G17" s="9"/>
      <c r="H17" s="4">
        <f>'3. Product Life Extension'!G62+'3. Product Life Extension'!G61</f>
        <v>0</v>
      </c>
      <c r="I17" s="4">
        <f>(SUM('3. Product Life Extension'!G62:H62))+(SUM('3. Product Life Extension'!G61:H61))</f>
        <v>0</v>
      </c>
      <c r="J17" s="4">
        <f>(SUM('3. Product Life Extension'!G62:I62))+(SUM('3. Product Life Extension'!G61:I61))</f>
        <v>0</v>
      </c>
      <c r="K17" s="4">
        <f>(SUM('3. Product Life Extension'!G62:J62))+(SUM('3. Product Life Extension'!G61:J61))</f>
        <v>0</v>
      </c>
      <c r="L17" s="4">
        <f>(SUM('3. Product Life Extension'!G62:K62))+(SUM('3. Product Life Extension'!G61:K61))</f>
        <v>0</v>
      </c>
    </row>
    <row r="18" spans="2:12">
      <c r="B18" s="23"/>
      <c r="C18" s="5"/>
      <c r="D18" s="177"/>
      <c r="E18" s="177"/>
      <c r="F18" s="5"/>
      <c r="G18" s="5"/>
      <c r="H18" s="189"/>
      <c r="I18" s="189"/>
      <c r="J18" s="189"/>
      <c r="K18" s="189"/>
      <c r="L18" s="189"/>
    </row>
    <row r="19" spans="2:12">
      <c r="B19" s="23"/>
      <c r="C19" s="5"/>
      <c r="D19" s="175" t="s">
        <v>87</v>
      </c>
      <c r="E19" s="176"/>
      <c r="F19" s="23" t="s">
        <v>53</v>
      </c>
      <c r="G19" s="9"/>
      <c r="H19" s="4">
        <f>'3. Product Life Extension'!G97+'3. Product Life Extension'!G96</f>
        <v>0</v>
      </c>
      <c r="I19" s="4">
        <f>(SUM('3. Product Life Extension'!G97:H97))+(SUM('3. Product Life Extension'!G96:H96))</f>
        <v>0</v>
      </c>
      <c r="J19" s="4">
        <f>(SUM('3. Product Life Extension'!G97:I97))+(SUM('3. Product Life Extension'!G96:I96))</f>
        <v>0</v>
      </c>
      <c r="K19" s="4">
        <f>(SUM('3. Product Life Extension'!G97:J97))+(SUM('3. Product Life Extension'!G96:J96))</f>
        <v>0</v>
      </c>
      <c r="L19" s="4">
        <f>(SUM('3. Product Life Extension'!G97:K97))+(SUM('3. Product Life Extension'!G96:K96))</f>
        <v>0</v>
      </c>
    </row>
    <row r="20" spans="2:12">
      <c r="B20" s="23"/>
      <c r="C20" s="5"/>
      <c r="D20" s="177"/>
      <c r="E20" s="177"/>
      <c r="F20" s="5"/>
      <c r="G20" s="5"/>
      <c r="H20" s="189"/>
      <c r="I20" s="189"/>
      <c r="J20" s="189"/>
      <c r="K20" s="189"/>
      <c r="L20" s="189"/>
    </row>
    <row r="21" spans="2:12">
      <c r="B21" s="23"/>
      <c r="C21" s="5"/>
      <c r="D21" s="175" t="s">
        <v>88</v>
      </c>
      <c r="E21" s="176"/>
      <c r="F21" s="23" t="s">
        <v>55</v>
      </c>
      <c r="G21" s="9"/>
      <c r="H21" s="4">
        <f>'3. Product Life Extension'!G135+'3. Product Life Extension'!G134</f>
        <v>0</v>
      </c>
      <c r="I21" s="4">
        <f>(SUM('3. Product Life Extension'!G135:H135))+(SUM('3. Product Life Extension'!G134:H134))</f>
        <v>0</v>
      </c>
      <c r="J21" s="4">
        <f>(SUM('3. Product Life Extension'!G135:I135))+(SUM('3. Product Life Extension'!G134:I134))</f>
        <v>0</v>
      </c>
      <c r="K21" s="4">
        <f>(SUM('3. Product Life Extension'!G135:J135))+(SUM('3. Product Life Extension'!G134:J134))</f>
        <v>0</v>
      </c>
      <c r="L21" s="4">
        <f>(SUM('3. Product Life Extension'!G135:K135))+(SUM('3. Product Life Extension'!G134:K134))</f>
        <v>0</v>
      </c>
    </row>
    <row r="22" spans="2:12">
      <c r="B22" s="9"/>
      <c r="C22" s="5"/>
      <c r="D22" s="176"/>
      <c r="E22" s="176"/>
      <c r="F22" s="9"/>
      <c r="G22" s="9"/>
      <c r="H22" s="9"/>
      <c r="I22" s="9"/>
      <c r="J22" s="9"/>
      <c r="K22" s="9"/>
      <c r="L22" s="9"/>
    </row>
    <row r="23" spans="2:12">
      <c r="B23" s="9"/>
      <c r="C23" s="5"/>
      <c r="D23" s="176"/>
      <c r="E23" s="176"/>
      <c r="F23" s="9"/>
      <c r="G23" s="9"/>
      <c r="H23" s="9"/>
      <c r="I23" s="9"/>
      <c r="J23" s="9"/>
      <c r="K23" s="9"/>
      <c r="L23" s="9"/>
    </row>
    <row r="24" spans="2:12">
      <c r="B24" s="23" t="s">
        <v>57</v>
      </c>
      <c r="C24" s="5"/>
      <c r="D24" s="175" t="s">
        <v>89</v>
      </c>
      <c r="E24" s="176"/>
      <c r="F24" s="23" t="s">
        <v>90</v>
      </c>
      <c r="G24" s="9"/>
      <c r="H24" s="4">
        <f>'4. Recovery &amp; Recycling'!G11+'4. Recovery &amp; Recycling'!G10</f>
        <v>0</v>
      </c>
      <c r="I24" s="4">
        <f>(SUM('4. Recovery &amp; Recycling'!G11:H11))+(SUM('4. Recovery &amp; Recycling'!G10:H10))</f>
        <v>0</v>
      </c>
      <c r="J24" s="4">
        <f>(SUM('4. Recovery &amp; Recycling'!G11:I11))+(SUM('4. Recovery &amp; Recycling'!G10:I10))</f>
        <v>0</v>
      </c>
      <c r="K24" s="4">
        <f>(SUM('4. Recovery &amp; Recycling'!G11:J11))+(SUM('4. Recovery &amp; Recycling'!G10:J10))</f>
        <v>0</v>
      </c>
      <c r="L24" s="4">
        <f>(SUM('4. Recovery &amp; Recycling'!G11:K11))+(SUM('4. Recovery &amp; Recycling'!G10:K10))</f>
        <v>0</v>
      </c>
    </row>
    <row r="25" spans="2:12">
      <c r="B25" s="23"/>
      <c r="C25" s="5"/>
      <c r="D25" s="177"/>
      <c r="E25" s="177"/>
      <c r="F25" s="5"/>
      <c r="G25" s="5"/>
      <c r="H25" s="189"/>
      <c r="I25" s="189"/>
      <c r="J25" s="189"/>
      <c r="K25" s="189"/>
      <c r="L25" s="189"/>
    </row>
    <row r="26" spans="2:12">
      <c r="B26" s="23"/>
      <c r="C26" s="9"/>
      <c r="D26" s="175" t="s">
        <v>91</v>
      </c>
      <c r="E26" s="176"/>
      <c r="F26" s="23" t="s">
        <v>60</v>
      </c>
      <c r="G26" s="9"/>
      <c r="H26" s="4">
        <f>'4. Recovery &amp; Recycling'!G53+'4. Recovery &amp; Recycling'!G52</f>
        <v>0</v>
      </c>
      <c r="I26" s="4">
        <f>(SUM('4. Recovery &amp; Recycling'!G53:H53))+(SUM('4. Recovery &amp; Recycling'!G52:H52))</f>
        <v>0</v>
      </c>
      <c r="J26" s="4">
        <f>(SUM('4. Recovery &amp; Recycling'!G53:I53))+(SUM('4. Recovery &amp; Recycling'!G52:I52))</f>
        <v>0</v>
      </c>
      <c r="K26" s="4">
        <f>(SUM('4. Recovery &amp; Recycling'!G53:J53))+(SUM('4. Recovery &amp; Recycling'!G52:J52))</f>
        <v>0</v>
      </c>
      <c r="L26" s="4">
        <f>(SUM('4. Recovery &amp; Recycling'!G53:K53))+(SUM('4. Recovery &amp; Recycling'!G52:K52))</f>
        <v>0</v>
      </c>
    </row>
    <row r="27" spans="2:12">
      <c r="B27" s="9"/>
      <c r="C27" s="9"/>
      <c r="D27" s="176"/>
      <c r="E27" s="176"/>
      <c r="F27" s="9"/>
      <c r="G27" s="9"/>
      <c r="H27" s="9"/>
      <c r="I27" s="9"/>
      <c r="J27" s="9"/>
      <c r="K27" s="9"/>
      <c r="L27" s="9"/>
    </row>
    <row r="28" spans="2:12">
      <c r="B28" s="9"/>
      <c r="C28" s="9"/>
      <c r="D28" s="176"/>
      <c r="E28" s="176"/>
      <c r="F28" s="9"/>
      <c r="G28" s="9"/>
      <c r="H28" s="9"/>
      <c r="I28" s="9"/>
      <c r="J28" s="9"/>
      <c r="K28" s="9"/>
      <c r="L28" s="9"/>
    </row>
    <row r="29" spans="2:12">
      <c r="B29" s="23" t="s">
        <v>62</v>
      </c>
      <c r="C29" s="5"/>
      <c r="D29" s="175" t="s">
        <v>187</v>
      </c>
      <c r="E29" s="176"/>
      <c r="F29" s="23" t="s">
        <v>458</v>
      </c>
      <c r="G29" s="9"/>
      <c r="H29" s="4">
        <f>'5. Product as a Service'!G16+'5. Product as a Service'!G15</f>
        <v>0</v>
      </c>
      <c r="I29" s="4">
        <f>(SUM('5. Product as a Service'!G16:H16))+(SUM('5. Product as a Service'!G15:H15))</f>
        <v>0</v>
      </c>
      <c r="J29" s="4">
        <f>(SUM('5. Product as a Service'!G16:I16))+(SUM('5. Product as a Service'!G15:I15))</f>
        <v>0</v>
      </c>
      <c r="K29" s="4">
        <f>(SUM('5. Product as a Service'!G16:J16))+(SUM('5. Product as a Service'!G15:J15))</f>
        <v>0</v>
      </c>
      <c r="L29" s="4">
        <f>(SUM('5. Product as a Service'!G16:K16))+(SUM('5. Product as a Service'!G15:K15))</f>
        <v>0</v>
      </c>
    </row>
    <row r="30" spans="2:12">
      <c r="B30" s="23"/>
      <c r="C30" s="9"/>
      <c r="D30" s="176"/>
      <c r="E30" s="176"/>
      <c r="F30" s="9"/>
      <c r="G30" s="9"/>
      <c r="H30" s="9"/>
      <c r="I30" s="9"/>
      <c r="J30" s="9"/>
      <c r="K30" s="9"/>
      <c r="L30" s="9"/>
    </row>
    <row r="31" spans="2:12">
      <c r="B31" s="23"/>
      <c r="C31" s="9"/>
      <c r="D31" s="176"/>
      <c r="E31" s="176"/>
      <c r="F31" s="23" t="s">
        <v>95</v>
      </c>
      <c r="G31" s="9"/>
      <c r="H31" s="4">
        <f>'5. Product as a Service'!G59+'5. Product as a Service'!G58</f>
        <v>0</v>
      </c>
      <c r="I31" s="4">
        <f>(SUM('5. Product as a Service'!G59:H59))+(SUM('5. Product as a Service'!G58:H58))</f>
        <v>0</v>
      </c>
      <c r="J31" s="4">
        <f>(SUM('5. Product as a Service'!G59:I59))+(SUM('5. Product as a Service'!G58:I58))</f>
        <v>0</v>
      </c>
      <c r="K31" s="4">
        <f>(SUM('5. Product as a Service'!G59:J59))+(SUM('5. Product as a Service'!G58:J58))</f>
        <v>0</v>
      </c>
      <c r="L31" s="4">
        <f>(SUM('5. Product as a Service'!G59:K59))+(SUM('5. Product as a Service'!G58:K58))</f>
        <v>0</v>
      </c>
    </row>
    <row r="32" spans="2:12">
      <c r="B32" s="23"/>
      <c r="C32" s="9"/>
      <c r="D32" s="176"/>
      <c r="E32" s="176"/>
      <c r="F32" s="9"/>
      <c r="G32" s="9"/>
      <c r="H32" s="9"/>
      <c r="I32" s="9"/>
      <c r="J32" s="9"/>
      <c r="K32" s="9"/>
      <c r="L32" s="9"/>
    </row>
    <row r="33" spans="2:12">
      <c r="B33" s="23"/>
      <c r="C33" s="9"/>
      <c r="D33" s="175" t="s">
        <v>96</v>
      </c>
      <c r="E33" s="176"/>
      <c r="F33" s="23" t="s">
        <v>64</v>
      </c>
      <c r="G33" s="9"/>
      <c r="H33" s="4">
        <f>'5. Product as a Service'!G104+'5. Product as a Service'!G103</f>
        <v>0</v>
      </c>
      <c r="I33" s="4">
        <f>(SUM('5. Product as a Service'!G104:H104))+(SUM('5. Product as a Service'!G103:H103))</f>
        <v>0</v>
      </c>
      <c r="J33" s="4">
        <f>(SUM('5. Product as a Service'!G104:I104))+(SUM('5. Product as a Service'!G103:I103))</f>
        <v>0</v>
      </c>
      <c r="K33" s="4">
        <f>(SUM('5. Product as a Service'!G104:J104))+(SUM('5. Product as a Service'!G103:J103))</f>
        <v>0</v>
      </c>
      <c r="L33" s="4">
        <f>(SUM('5. Product as a Service'!G104:K104))+(SUM('5. Product as a Service'!G103:K103))</f>
        <v>0</v>
      </c>
    </row>
    <row r="36" spans="2:12">
      <c r="B36" s="201" t="s">
        <v>459</v>
      </c>
      <c r="C36" s="202"/>
      <c r="D36" s="202"/>
      <c r="E36" s="202"/>
      <c r="F36" s="202"/>
      <c r="H36" s="106">
        <f>'Value case summary'!I19+'Value case summary'!I18</f>
        <v>0</v>
      </c>
      <c r="I36" s="106">
        <f>(SUM('Value case summary'!I19:J19))+(SUM('Value case summary'!I18:J18))</f>
        <v>0</v>
      </c>
      <c r="J36" s="106">
        <f>(SUM('Value case summary'!I19:K19))+(SUM('Value case summary'!I18:K18))</f>
        <v>0</v>
      </c>
      <c r="K36" s="106">
        <f>(SUM('Value case summary'!I19:L19))+(SUM('Value case summary'!I18:L18))</f>
        <v>0</v>
      </c>
      <c r="L36" s="106">
        <f>(SUM('Value case summary'!I19:M19))+(SUM('Value case summary'!I18:M18))</f>
        <v>0</v>
      </c>
    </row>
  </sheetData>
  <mergeCells count="1">
    <mergeCell ref="H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499984740745262"/>
  </sheetPr>
  <dimension ref="A1:AB70"/>
  <sheetViews>
    <sheetView showGridLines="0" zoomScale="80" zoomScaleNormal="80" workbookViewId="0">
      <selection activeCell="I29" sqref="I29"/>
    </sheetView>
  </sheetViews>
  <sheetFormatPr defaultColWidth="8.85546875" defaultRowHeight="13.9"/>
  <cols>
    <col min="1" max="1" width="5.85546875" style="20" customWidth="1"/>
    <col min="2" max="2" width="3" style="20" customWidth="1"/>
    <col min="3" max="3" width="18.28515625" style="20" customWidth="1"/>
    <col min="4" max="4" width="1.28515625" style="20" customWidth="1"/>
    <col min="5" max="5" width="5.7109375" style="20" customWidth="1"/>
    <col min="6" max="6" width="1.140625" style="20" customWidth="1"/>
    <col min="7" max="7" width="27.28515625" style="20" bestFit="1" customWidth="1"/>
    <col min="8" max="8" width="2.7109375" style="20" customWidth="1"/>
    <col min="9" max="9" width="16.7109375" style="20" bestFit="1" customWidth="1"/>
    <col min="10" max="13" width="15.7109375" style="20" bestFit="1" customWidth="1"/>
    <col min="14" max="14" width="2.7109375" style="20" customWidth="1"/>
    <col min="15" max="15" width="12.28515625" style="20" bestFit="1" customWidth="1"/>
    <col min="16" max="16" width="11.85546875" style="20" bestFit="1" customWidth="1"/>
    <col min="17" max="17" width="12.28515625" style="20" bestFit="1" customWidth="1"/>
    <col min="18" max="18" width="13.28515625" style="20" bestFit="1" customWidth="1"/>
    <col min="19" max="19" width="13" style="20" bestFit="1" customWidth="1"/>
    <col min="20" max="20" width="2.7109375" style="20" customWidth="1"/>
    <col min="21" max="22" width="12.42578125" style="20" bestFit="1" customWidth="1"/>
    <col min="23" max="23" width="12.85546875" style="20" bestFit="1" customWidth="1"/>
    <col min="24" max="24" width="12.42578125" style="20" bestFit="1" customWidth="1"/>
    <col min="25" max="25" width="11.7109375" style="20" bestFit="1" customWidth="1"/>
    <col min="26" max="26" width="3.7109375" style="20" customWidth="1"/>
    <col min="27" max="28" width="8.85546875" style="20" customWidth="1"/>
    <col min="29" max="16384" width="8.85546875" style="20"/>
  </cols>
  <sheetData>
    <row r="1" spans="1:26" ht="15.6">
      <c r="A1" s="199" t="s">
        <v>66</v>
      </c>
      <c r="B1" s="200"/>
      <c r="C1" s="200"/>
      <c r="D1" s="200"/>
      <c r="E1" s="200"/>
      <c r="F1" s="200"/>
      <c r="G1" s="200"/>
      <c r="H1" s="200"/>
      <c r="I1" s="200"/>
      <c r="J1" s="200"/>
      <c r="K1" s="200"/>
      <c r="L1" s="200"/>
      <c r="M1" s="200"/>
      <c r="N1" s="200"/>
      <c r="O1" s="200"/>
      <c r="P1" s="200"/>
      <c r="Q1" s="200"/>
      <c r="R1" s="200"/>
      <c r="S1" s="200"/>
      <c r="T1" s="200"/>
      <c r="U1" s="200"/>
      <c r="V1" s="200"/>
      <c r="W1" s="200"/>
      <c r="X1" s="200"/>
      <c r="Y1" s="200"/>
      <c r="Z1" s="200"/>
    </row>
    <row r="3" spans="1:26" ht="15.6">
      <c r="B3" s="196"/>
      <c r="C3" s="197"/>
      <c r="D3" s="197"/>
      <c r="E3" s="197"/>
      <c r="F3" s="197"/>
      <c r="G3" s="197"/>
      <c r="H3" s="197"/>
      <c r="I3" s="197"/>
      <c r="J3" s="197"/>
      <c r="K3" s="197"/>
      <c r="L3" s="197"/>
      <c r="M3" s="197"/>
      <c r="N3" s="197"/>
      <c r="O3" s="197"/>
      <c r="P3" s="197"/>
      <c r="Q3" s="197"/>
      <c r="R3" s="197"/>
      <c r="S3" s="197"/>
      <c r="T3" s="197"/>
      <c r="U3" s="197"/>
      <c r="V3" s="197"/>
      <c r="W3" s="197"/>
      <c r="X3" s="197"/>
      <c r="Y3" s="197"/>
      <c r="Z3" s="198"/>
    </row>
    <row r="4" spans="1:26" ht="15.6">
      <c r="B4" s="53"/>
      <c r="C4" s="147"/>
      <c r="D4" s="147"/>
      <c r="E4" s="48"/>
      <c r="F4" s="48"/>
      <c r="G4" s="48"/>
      <c r="H4" s="48"/>
      <c r="I4" s="48"/>
      <c r="J4" s="48"/>
      <c r="K4" s="48"/>
      <c r="L4" s="48"/>
      <c r="M4" s="48"/>
      <c r="N4" s="48"/>
      <c r="O4" s="48"/>
      <c r="P4" s="48"/>
      <c r="Q4" s="48"/>
      <c r="R4" s="48"/>
      <c r="S4" s="48"/>
      <c r="T4" s="48"/>
      <c r="U4" s="48"/>
      <c r="V4" s="48"/>
      <c r="W4" s="48"/>
      <c r="X4" s="48"/>
      <c r="Y4" s="48"/>
      <c r="Z4" s="52"/>
    </row>
    <row r="5" spans="1:26" ht="15.6">
      <c r="B5" s="53"/>
      <c r="C5" s="147"/>
      <c r="D5" s="147"/>
      <c r="E5" s="48"/>
      <c r="F5" s="148"/>
      <c r="G5" s="149"/>
      <c r="H5" s="149"/>
      <c r="I5" s="149"/>
      <c r="J5" s="149"/>
      <c r="K5" s="149"/>
      <c r="L5" s="149"/>
      <c r="M5" s="149"/>
      <c r="N5" s="149"/>
      <c r="O5" s="149"/>
      <c r="P5" s="149"/>
      <c r="Q5" s="149"/>
      <c r="R5" s="149"/>
      <c r="S5" s="149"/>
      <c r="T5" s="149"/>
      <c r="U5" s="149"/>
      <c r="V5" s="150"/>
      <c r="W5" s="48"/>
      <c r="X5" s="48"/>
      <c r="Y5" s="48"/>
      <c r="Z5" s="52"/>
    </row>
    <row r="6" spans="1:26" ht="15.6">
      <c r="B6" s="53"/>
      <c r="C6" s="147"/>
      <c r="D6" s="147"/>
      <c r="E6" s="48"/>
      <c r="F6" s="53"/>
      <c r="G6" s="48"/>
      <c r="H6" s="48"/>
      <c r="I6" s="48"/>
      <c r="J6" s="48"/>
      <c r="K6" s="48"/>
      <c r="L6" s="48"/>
      <c r="M6" s="48"/>
      <c r="N6" s="48"/>
      <c r="O6" s="48"/>
      <c r="P6" s="48"/>
      <c r="Q6" s="48"/>
      <c r="R6" s="48"/>
      <c r="S6" s="48"/>
      <c r="T6" s="48"/>
      <c r="U6" s="48"/>
      <c r="V6" s="52"/>
      <c r="W6" s="48"/>
      <c r="X6" s="48"/>
      <c r="Y6" s="48"/>
      <c r="Z6" s="52"/>
    </row>
    <row r="7" spans="1:26">
      <c r="B7" s="53"/>
      <c r="C7" s="48"/>
      <c r="D7" s="48"/>
      <c r="E7" s="48"/>
      <c r="F7" s="53"/>
      <c r="G7" s="48"/>
      <c r="H7" s="48"/>
      <c r="I7" s="48"/>
      <c r="J7" s="48"/>
      <c r="K7" s="48"/>
      <c r="L7" s="48"/>
      <c r="M7" s="48"/>
      <c r="N7" s="48"/>
      <c r="O7" s="48"/>
      <c r="P7" s="48"/>
      <c r="Q7" s="48"/>
      <c r="R7" s="48"/>
      <c r="S7" s="48"/>
      <c r="T7" s="48"/>
      <c r="U7" s="48"/>
      <c r="V7" s="52"/>
      <c r="W7" s="48"/>
      <c r="X7" s="48"/>
      <c r="Y7" s="48"/>
      <c r="Z7" s="52"/>
    </row>
    <row r="8" spans="1:26">
      <c r="B8" s="53"/>
      <c r="C8" s="48"/>
      <c r="D8" s="48"/>
      <c r="E8" s="48"/>
      <c r="F8" s="53"/>
      <c r="G8" s="48"/>
      <c r="H8" s="48"/>
      <c r="I8" s="48"/>
      <c r="J8" s="48"/>
      <c r="K8" s="48"/>
      <c r="L8" s="48"/>
      <c r="M8" s="48"/>
      <c r="N8" s="48"/>
      <c r="O8" s="48"/>
      <c r="P8" s="48"/>
      <c r="Q8" s="48"/>
      <c r="R8" s="48"/>
      <c r="S8" s="48"/>
      <c r="T8" s="48"/>
      <c r="U8" s="48"/>
      <c r="V8" s="52"/>
      <c r="W8" s="48"/>
      <c r="X8" s="48"/>
      <c r="Y8" s="48"/>
      <c r="Z8" s="52"/>
    </row>
    <row r="9" spans="1:26">
      <c r="B9" s="53"/>
      <c r="C9" s="48"/>
      <c r="D9" s="48"/>
      <c r="E9" s="48"/>
      <c r="F9" s="53"/>
      <c r="G9" s="48"/>
      <c r="H9" s="48"/>
      <c r="I9" s="48"/>
      <c r="J9" s="48"/>
      <c r="K9" s="48"/>
      <c r="L9" s="48"/>
      <c r="M9" s="48"/>
      <c r="N9" s="48"/>
      <c r="O9" s="48"/>
      <c r="P9" s="48"/>
      <c r="Q9" s="48"/>
      <c r="R9" s="48"/>
      <c r="S9" s="48"/>
      <c r="T9" s="48"/>
      <c r="U9" s="48"/>
      <c r="V9" s="52"/>
      <c r="W9" s="48"/>
      <c r="X9" s="48"/>
      <c r="Y9" s="48"/>
      <c r="Z9" s="52"/>
    </row>
    <row r="10" spans="1:26">
      <c r="B10" s="53"/>
      <c r="C10" s="48"/>
      <c r="D10" s="48"/>
      <c r="E10" s="48"/>
      <c r="F10" s="53"/>
      <c r="G10" s="48"/>
      <c r="H10" s="48"/>
      <c r="I10" s="48"/>
      <c r="J10" s="48"/>
      <c r="K10" s="48"/>
      <c r="L10" s="48"/>
      <c r="M10" s="48"/>
      <c r="N10" s="48"/>
      <c r="O10" s="48"/>
      <c r="P10" s="48"/>
      <c r="Q10" s="48"/>
      <c r="R10" s="48"/>
      <c r="S10" s="48"/>
      <c r="T10" s="48"/>
      <c r="U10" s="48"/>
      <c r="V10" s="52"/>
      <c r="W10" s="48"/>
      <c r="X10" s="48"/>
      <c r="Y10" s="48"/>
      <c r="Z10" s="52"/>
    </row>
    <row r="11" spans="1:26">
      <c r="B11" s="53"/>
      <c r="C11" s="48"/>
      <c r="D11" s="48"/>
      <c r="E11" s="48"/>
      <c r="F11" s="53"/>
      <c r="G11" s="48"/>
      <c r="H11" s="48"/>
      <c r="I11" s="48"/>
      <c r="J11" s="48"/>
      <c r="K11" s="48"/>
      <c r="L11" s="48"/>
      <c r="M11" s="48"/>
      <c r="N11" s="48"/>
      <c r="O11" s="48"/>
      <c r="P11" s="48"/>
      <c r="Q11" s="48"/>
      <c r="R11" s="48"/>
      <c r="S11" s="48"/>
      <c r="T11" s="48"/>
      <c r="U11" s="48"/>
      <c r="V11" s="52"/>
      <c r="W11" s="48"/>
      <c r="X11" s="48"/>
      <c r="Y11" s="48"/>
      <c r="Z11" s="52"/>
    </row>
    <row r="12" spans="1:26">
      <c r="B12" s="53"/>
      <c r="C12" s="48"/>
      <c r="D12" s="48"/>
      <c r="E12" s="48"/>
      <c r="F12" s="53"/>
      <c r="G12" s="48"/>
      <c r="H12" s="48"/>
      <c r="I12" s="48"/>
      <c r="J12" s="48"/>
      <c r="K12" s="48"/>
      <c r="L12" s="48"/>
      <c r="M12" s="48"/>
      <c r="N12" s="48"/>
      <c r="O12" s="48"/>
      <c r="P12" s="48"/>
      <c r="Q12" s="48"/>
      <c r="R12" s="48"/>
      <c r="S12" s="48"/>
      <c r="T12" s="48"/>
      <c r="U12" s="48"/>
      <c r="V12" s="52"/>
      <c r="W12" s="48"/>
      <c r="X12" s="48"/>
      <c r="Y12" s="48"/>
      <c r="Z12" s="52"/>
    </row>
    <row r="13" spans="1:26">
      <c r="B13" s="53"/>
      <c r="C13" s="48"/>
      <c r="D13" s="48"/>
      <c r="E13" s="48"/>
      <c r="F13" s="53"/>
      <c r="G13" s="48"/>
      <c r="H13" s="48"/>
      <c r="I13" s="48"/>
      <c r="J13" s="48"/>
      <c r="K13" s="48"/>
      <c r="L13" s="48"/>
      <c r="M13" s="48"/>
      <c r="N13" s="48"/>
      <c r="O13" s="48"/>
      <c r="P13" s="48"/>
      <c r="Q13" s="48"/>
      <c r="R13" s="48"/>
      <c r="S13" s="48"/>
      <c r="T13" s="48"/>
      <c r="U13" s="48"/>
      <c r="V13" s="52"/>
      <c r="W13" s="48"/>
      <c r="X13" s="48"/>
      <c r="Y13" s="48"/>
      <c r="Z13" s="52"/>
    </row>
    <row r="14" spans="1:26">
      <c r="B14" s="53"/>
      <c r="C14" s="48"/>
      <c r="D14" s="48"/>
      <c r="E14" s="48"/>
      <c r="F14" s="53"/>
      <c r="G14" s="48"/>
      <c r="H14" s="48"/>
      <c r="I14" s="48"/>
      <c r="J14" s="48"/>
      <c r="K14" s="48"/>
      <c r="L14" s="48"/>
      <c r="M14" s="48"/>
      <c r="N14" s="48"/>
      <c r="O14" s="48"/>
      <c r="P14" s="48"/>
      <c r="Q14" s="48"/>
      <c r="R14" s="48"/>
      <c r="S14" s="48"/>
      <c r="T14" s="48"/>
      <c r="U14" s="48"/>
      <c r="V14" s="52"/>
      <c r="W14" s="48"/>
      <c r="X14" s="48"/>
      <c r="Y14" s="48"/>
      <c r="Z14" s="52"/>
    </row>
    <row r="15" spans="1:26">
      <c r="B15" s="53"/>
      <c r="C15" s="48"/>
      <c r="D15" s="48"/>
      <c r="E15" s="48"/>
      <c r="F15" s="53"/>
      <c r="G15" s="48"/>
      <c r="H15" s="48"/>
      <c r="I15" s="210" t="s">
        <v>67</v>
      </c>
      <c r="J15" s="210"/>
      <c r="K15" s="210"/>
      <c r="L15" s="210"/>
      <c r="M15" s="210"/>
      <c r="N15" s="48"/>
      <c r="O15" s="48"/>
      <c r="P15" s="48"/>
      <c r="Q15" s="48"/>
      <c r="R15" s="48"/>
      <c r="S15" s="48"/>
      <c r="T15" s="48"/>
      <c r="U15" s="48"/>
      <c r="V15" s="52"/>
      <c r="W15" s="48"/>
      <c r="X15" s="48"/>
      <c r="Y15" s="48"/>
      <c r="Z15" s="52"/>
    </row>
    <row r="16" spans="1:26">
      <c r="B16" s="53"/>
      <c r="C16" s="48"/>
      <c r="D16" s="48"/>
      <c r="E16" s="48"/>
      <c r="F16" s="53"/>
      <c r="G16" s="48"/>
      <c r="H16" s="48"/>
      <c r="I16" s="81" t="s">
        <v>68</v>
      </c>
      <c r="J16" s="81" t="s">
        <v>69</v>
      </c>
      <c r="K16" s="81" t="s">
        <v>70</v>
      </c>
      <c r="L16" s="81" t="s">
        <v>71</v>
      </c>
      <c r="M16" s="81" t="s">
        <v>72</v>
      </c>
      <c r="N16" s="48"/>
      <c r="O16" s="48"/>
      <c r="P16" s="48"/>
      <c r="Q16" s="48"/>
      <c r="R16" s="48"/>
      <c r="S16" s="48"/>
      <c r="T16" s="48"/>
      <c r="U16" s="48"/>
      <c r="V16" s="52"/>
      <c r="W16" s="48"/>
      <c r="X16" s="48"/>
      <c r="Y16" s="48"/>
      <c r="Z16" s="52"/>
    </row>
    <row r="17" spans="1:28">
      <c r="B17" s="53"/>
      <c r="C17" s="48"/>
      <c r="D17" s="48"/>
      <c r="E17" s="48"/>
      <c r="F17" s="53"/>
      <c r="G17" s="81" t="s">
        <v>73</v>
      </c>
      <c r="H17" s="48"/>
      <c r="I17" s="168">
        <f>I29+I31+I34+I37+I39+I41+I43+I46+I48+I51+I53+I55</f>
        <v>0</v>
      </c>
      <c r="J17" s="168">
        <f t="shared" ref="J17:M17" si="0">J29+J31+J34+J37+J39+J41+J43+J46+J48+J51+J53+J55</f>
        <v>0</v>
      </c>
      <c r="K17" s="168">
        <f t="shared" si="0"/>
        <v>0</v>
      </c>
      <c r="L17" s="168">
        <f t="shared" si="0"/>
        <v>0</v>
      </c>
      <c r="M17" s="168">
        <f t="shared" si="0"/>
        <v>0</v>
      </c>
      <c r="N17" s="48"/>
      <c r="O17" s="48"/>
      <c r="P17" s="48"/>
      <c r="Q17" s="48"/>
      <c r="R17" s="48"/>
      <c r="S17" s="48"/>
      <c r="T17" s="48"/>
      <c r="U17" s="48"/>
      <c r="V17" s="52"/>
      <c r="W17" s="48"/>
      <c r="X17" s="48"/>
      <c r="Y17" s="48"/>
      <c r="Z17" s="52"/>
    </row>
    <row r="18" spans="1:28">
      <c r="B18" s="53"/>
      <c r="C18" s="48"/>
      <c r="D18" s="48"/>
      <c r="E18" s="48"/>
      <c r="F18" s="53"/>
      <c r="G18" s="81" t="s">
        <v>74</v>
      </c>
      <c r="H18" s="48"/>
      <c r="I18" s="106">
        <f>O29+O31+O34+O37+O39+O41+O43+O46+O48+O51+O53+O55</f>
        <v>0</v>
      </c>
      <c r="J18" s="106">
        <f t="shared" ref="J18:M18" si="1">P29+P31+P34+P37+P39+P41+P43+P46+P48+P51+P53+P55</f>
        <v>0</v>
      </c>
      <c r="K18" s="106">
        <f t="shared" si="1"/>
        <v>0</v>
      </c>
      <c r="L18" s="106">
        <f t="shared" si="1"/>
        <v>0</v>
      </c>
      <c r="M18" s="106">
        <f t="shared" si="1"/>
        <v>0</v>
      </c>
      <c r="N18" s="48"/>
      <c r="O18" s="48"/>
      <c r="P18" s="48"/>
      <c r="Q18" s="48"/>
      <c r="R18" s="48"/>
      <c r="S18" s="48"/>
      <c r="T18" s="48"/>
      <c r="U18" s="48"/>
      <c r="V18" s="52"/>
      <c r="W18" s="48"/>
      <c r="X18" s="48"/>
      <c r="Y18" s="48"/>
      <c r="Z18" s="52"/>
    </row>
    <row r="19" spans="1:28">
      <c r="B19" s="53"/>
      <c r="C19" s="48"/>
      <c r="D19" s="48"/>
      <c r="E19" s="48"/>
      <c r="F19" s="53"/>
      <c r="G19" s="81" t="s">
        <v>75</v>
      </c>
      <c r="H19" s="48"/>
      <c r="I19" s="106">
        <f>U29+U31+U34+U37+U39+U41+U43+U46+U48+U51+U53+U55</f>
        <v>0</v>
      </c>
      <c r="J19" s="106">
        <f t="shared" ref="J19:M19" si="2">V29+V31+V34+V37+V39+V41+V43+V46+V48+V51+V53+V55</f>
        <v>0</v>
      </c>
      <c r="K19" s="106">
        <f t="shared" si="2"/>
        <v>0</v>
      </c>
      <c r="L19" s="106">
        <f t="shared" si="2"/>
        <v>0</v>
      </c>
      <c r="M19" s="106">
        <f t="shared" si="2"/>
        <v>0</v>
      </c>
      <c r="N19" s="48"/>
      <c r="O19" s="48"/>
      <c r="P19" s="48"/>
      <c r="Q19" s="48"/>
      <c r="R19" s="48"/>
      <c r="S19" s="48"/>
      <c r="T19" s="48"/>
      <c r="U19" s="48"/>
      <c r="V19" s="52"/>
      <c r="W19" s="48"/>
      <c r="X19" s="48"/>
      <c r="Y19" s="48"/>
      <c r="Z19" s="52"/>
    </row>
    <row r="20" spans="1:28">
      <c r="B20" s="53"/>
      <c r="C20" s="48"/>
      <c r="D20" s="48"/>
      <c r="E20" s="48"/>
      <c r="F20" s="53"/>
      <c r="G20" s="81"/>
      <c r="H20" s="48"/>
      <c r="N20" s="48"/>
      <c r="O20" s="48"/>
      <c r="P20" s="48"/>
      <c r="Q20" s="48"/>
      <c r="R20" s="48"/>
      <c r="S20" s="48"/>
      <c r="T20" s="48"/>
      <c r="U20" s="48"/>
      <c r="V20" s="52"/>
      <c r="W20" s="48"/>
      <c r="X20" s="48"/>
      <c r="Y20" s="48"/>
      <c r="Z20" s="52"/>
    </row>
    <row r="21" spans="1:28">
      <c r="B21" s="53"/>
      <c r="C21" s="48"/>
      <c r="D21" s="48"/>
      <c r="E21" s="48"/>
      <c r="F21" s="53"/>
      <c r="G21" s="81" t="s">
        <v>76</v>
      </c>
      <c r="H21" s="5"/>
      <c r="I21" s="78" t="str">
        <f>IF(I18&gt;-I19,I16,IF(I18+J18&gt;-(I19+J19),J16,IF(I18+J18+K18&gt;-(I19+J19+K19),K16,IF(I18+J18+K18+L18&gt;-(I19+J19+L19),L16,IF(I18+J18+K18+L18+M18&gt;-(I19+J19+K19+L19+M19),M16,"&gt; 5 years")))))</f>
        <v>&gt; 5 years</v>
      </c>
      <c r="L21" s="203"/>
      <c r="N21" s="48"/>
      <c r="O21" s="48"/>
      <c r="P21" s="48"/>
      <c r="Q21" s="48"/>
      <c r="R21" s="48"/>
      <c r="S21" s="48"/>
      <c r="T21" s="48"/>
      <c r="U21" s="48"/>
      <c r="V21" s="52"/>
      <c r="W21" s="48"/>
      <c r="X21" s="48"/>
      <c r="Y21" s="48"/>
      <c r="Z21" s="52"/>
    </row>
    <row r="22" spans="1:28">
      <c r="B22" s="53"/>
      <c r="D22" s="48"/>
      <c r="E22" s="48"/>
      <c r="F22" s="53"/>
      <c r="L22" s="203"/>
      <c r="N22" s="48"/>
      <c r="O22" s="48"/>
      <c r="P22" s="48"/>
      <c r="Q22" s="48"/>
      <c r="R22" s="48"/>
      <c r="S22" s="48"/>
      <c r="T22" s="48"/>
      <c r="U22" s="48"/>
      <c r="V22" s="52"/>
      <c r="W22" s="48"/>
      <c r="X22" s="48"/>
      <c r="Y22" s="48"/>
      <c r="Z22" s="52"/>
    </row>
    <row r="23" spans="1:28">
      <c r="B23" s="53"/>
      <c r="C23" s="48"/>
      <c r="D23" s="48"/>
      <c r="E23" s="48"/>
      <c r="F23" s="54"/>
      <c r="G23" s="55"/>
      <c r="H23" s="55"/>
      <c r="I23" s="55"/>
      <c r="J23" s="55"/>
      <c r="K23" s="55"/>
      <c r="L23" s="55"/>
      <c r="M23" s="55"/>
      <c r="N23" s="55"/>
      <c r="O23" s="55"/>
      <c r="P23" s="55"/>
      <c r="Q23" s="55"/>
      <c r="R23" s="55"/>
      <c r="S23" s="55"/>
      <c r="T23" s="55"/>
      <c r="U23" s="55"/>
      <c r="V23" s="56"/>
      <c r="W23" s="48"/>
      <c r="X23" s="48"/>
      <c r="Y23" s="48"/>
      <c r="Z23" s="52"/>
    </row>
    <row r="24" spans="1:28">
      <c r="B24" s="53"/>
      <c r="C24" s="48"/>
      <c r="D24" s="48"/>
      <c r="E24" s="48"/>
      <c r="F24" s="48"/>
      <c r="G24" s="48"/>
      <c r="H24" s="48"/>
      <c r="I24" s="48"/>
      <c r="J24" s="48"/>
      <c r="K24" s="48"/>
      <c r="L24" s="48"/>
      <c r="M24" s="48"/>
      <c r="N24" s="48"/>
      <c r="O24" s="48"/>
      <c r="P24" s="48"/>
      <c r="Q24" s="48"/>
      <c r="R24" s="48"/>
      <c r="S24" s="48"/>
      <c r="T24" s="48"/>
      <c r="U24" s="48"/>
      <c r="V24" s="48"/>
      <c r="W24" s="48"/>
      <c r="X24" s="48"/>
      <c r="Y24" s="48"/>
      <c r="Z24" s="52"/>
    </row>
    <row r="25" spans="1:28">
      <c r="A25" s="134"/>
      <c r="B25" s="151"/>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52"/>
      <c r="AA25" s="134"/>
      <c r="AB25" s="134"/>
    </row>
    <row r="26" spans="1:28">
      <c r="A26" s="134"/>
      <c r="B26" s="151"/>
      <c r="C26" s="135" t="s">
        <v>77</v>
      </c>
      <c r="D26" s="136"/>
      <c r="E26" s="135" t="s">
        <v>78</v>
      </c>
      <c r="F26" s="136"/>
      <c r="G26" s="135" t="s">
        <v>79</v>
      </c>
      <c r="H26" s="136"/>
      <c r="I26" s="211" t="s">
        <v>73</v>
      </c>
      <c r="J26" s="211"/>
      <c r="K26" s="211"/>
      <c r="L26" s="211"/>
      <c r="M26" s="211"/>
      <c r="N26" s="138"/>
      <c r="O26" s="211" t="s">
        <v>74</v>
      </c>
      <c r="P26" s="211"/>
      <c r="Q26" s="211"/>
      <c r="R26" s="211"/>
      <c r="S26" s="211"/>
      <c r="T26" s="138"/>
      <c r="U26" s="211" t="s">
        <v>80</v>
      </c>
      <c r="V26" s="211"/>
      <c r="W26" s="211"/>
      <c r="X26" s="211"/>
      <c r="Y26" s="211"/>
      <c r="Z26" s="152"/>
      <c r="AA26" s="134"/>
      <c r="AB26" s="134"/>
    </row>
    <row r="27" spans="1:28">
      <c r="A27" s="134"/>
      <c r="B27" s="151"/>
      <c r="C27" s="136"/>
      <c r="D27" s="136"/>
      <c r="E27" s="136"/>
      <c r="F27" s="136"/>
      <c r="G27" s="136"/>
      <c r="H27" s="136"/>
      <c r="I27" s="137" t="s">
        <v>68</v>
      </c>
      <c r="J27" s="137" t="s">
        <v>69</v>
      </c>
      <c r="K27" s="137" t="s">
        <v>70</v>
      </c>
      <c r="L27" s="137" t="s">
        <v>71</v>
      </c>
      <c r="M27" s="137" t="s">
        <v>72</v>
      </c>
      <c r="N27" s="138"/>
      <c r="O27" s="137" t="s">
        <v>68</v>
      </c>
      <c r="P27" s="137" t="s">
        <v>69</v>
      </c>
      <c r="Q27" s="137" t="s">
        <v>70</v>
      </c>
      <c r="R27" s="137" t="s">
        <v>71</v>
      </c>
      <c r="S27" s="137" t="s">
        <v>72</v>
      </c>
      <c r="T27" s="138"/>
      <c r="U27" s="137" t="s">
        <v>68</v>
      </c>
      <c r="V27" s="137" t="s">
        <v>69</v>
      </c>
      <c r="W27" s="137" t="s">
        <v>70</v>
      </c>
      <c r="X27" s="137" t="s">
        <v>71</v>
      </c>
      <c r="Y27" s="137" t="s">
        <v>72</v>
      </c>
      <c r="Z27" s="152"/>
      <c r="AA27" s="134"/>
      <c r="AB27" s="134"/>
    </row>
    <row r="28" spans="1:28">
      <c r="A28" s="134"/>
      <c r="B28" s="151"/>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52"/>
      <c r="AA28" s="134"/>
      <c r="AB28" s="134"/>
    </row>
    <row r="29" spans="1:28">
      <c r="A29" s="134"/>
      <c r="B29" s="151"/>
      <c r="C29" s="139" t="s">
        <v>81</v>
      </c>
      <c r="D29" s="140"/>
      <c r="E29" s="141" t="s">
        <v>82</v>
      </c>
      <c r="F29" s="142"/>
      <c r="G29" s="139" t="s">
        <v>41</v>
      </c>
      <c r="H29" s="138"/>
      <c r="I29" s="143">
        <f>'1. Circular supply chain'!G9</f>
        <v>0</v>
      </c>
      <c r="J29" s="143">
        <f>'1. Circular supply chain'!H9</f>
        <v>0</v>
      </c>
      <c r="K29" s="143">
        <f>'1. Circular supply chain'!I9</f>
        <v>0</v>
      </c>
      <c r="L29" s="143">
        <f>'1. Circular supply chain'!J9</f>
        <v>0</v>
      </c>
      <c r="M29" s="143">
        <f>'1. Circular supply chain'!K9</f>
        <v>0</v>
      </c>
      <c r="N29" s="138"/>
      <c r="O29" s="143">
        <f>'1. Circular supply chain'!G10</f>
        <v>0</v>
      </c>
      <c r="P29" s="143">
        <f>'1. Circular supply chain'!H10</f>
        <v>0</v>
      </c>
      <c r="Q29" s="143">
        <f>'1. Circular supply chain'!I10</f>
        <v>0</v>
      </c>
      <c r="R29" s="143">
        <f>'1. Circular supply chain'!J10</f>
        <v>0</v>
      </c>
      <c r="S29" s="143">
        <f>'1. Circular supply chain'!K10</f>
        <v>0</v>
      </c>
      <c r="T29" s="138"/>
      <c r="U29" s="143">
        <f>'1. Circular supply chain'!G11</f>
        <v>0</v>
      </c>
      <c r="V29" s="143">
        <f>'1. Circular supply chain'!H11</f>
        <v>0</v>
      </c>
      <c r="W29" s="143">
        <f>'1. Circular supply chain'!I11</f>
        <v>0</v>
      </c>
      <c r="X29" s="143">
        <f>'1. Circular supply chain'!J11</f>
        <v>0</v>
      </c>
      <c r="Y29" s="143">
        <f>'1. Circular supply chain'!K11</f>
        <v>0</v>
      </c>
      <c r="Z29" s="152"/>
      <c r="AA29" s="134"/>
      <c r="AB29" s="134"/>
    </row>
    <row r="30" spans="1:28">
      <c r="A30" s="134"/>
      <c r="B30" s="151"/>
      <c r="C30" s="139"/>
      <c r="D30" s="140"/>
      <c r="E30" s="144"/>
      <c r="F30" s="144"/>
      <c r="G30" s="140"/>
      <c r="H30" s="140"/>
      <c r="I30" s="145"/>
      <c r="J30" s="146"/>
      <c r="K30" s="146"/>
      <c r="L30" s="146"/>
      <c r="M30" s="146"/>
      <c r="N30" s="138"/>
      <c r="O30" s="145"/>
      <c r="P30" s="146"/>
      <c r="Q30" s="146"/>
      <c r="R30" s="146"/>
      <c r="S30" s="146"/>
      <c r="T30" s="138"/>
      <c r="U30" s="145"/>
      <c r="V30" s="146"/>
      <c r="W30" s="146"/>
      <c r="X30" s="146"/>
      <c r="Y30" s="146"/>
      <c r="Z30" s="152"/>
      <c r="AA30" s="134"/>
      <c r="AB30" s="134"/>
    </row>
    <row r="31" spans="1:28">
      <c r="A31" s="134"/>
      <c r="B31" s="151"/>
      <c r="C31" s="139"/>
      <c r="D31" s="140"/>
      <c r="E31" s="141" t="s">
        <v>83</v>
      </c>
      <c r="F31" s="142"/>
      <c r="G31" s="139" t="s">
        <v>43</v>
      </c>
      <c r="H31" s="138"/>
      <c r="I31" s="143">
        <f>'1. Circular supply chain'!G57</f>
        <v>0</v>
      </c>
      <c r="J31" s="143">
        <f>'1. Circular supply chain'!H57</f>
        <v>0</v>
      </c>
      <c r="K31" s="143">
        <f>'1. Circular supply chain'!I57</f>
        <v>0</v>
      </c>
      <c r="L31" s="143">
        <f>'1. Circular supply chain'!J57</f>
        <v>0</v>
      </c>
      <c r="M31" s="143">
        <f>'1. Circular supply chain'!K57</f>
        <v>0</v>
      </c>
      <c r="N31" s="138"/>
      <c r="O31" s="143">
        <f>'1. Circular supply chain'!G58</f>
        <v>0</v>
      </c>
      <c r="P31" s="143">
        <f>'1. Circular supply chain'!H58</f>
        <v>0</v>
      </c>
      <c r="Q31" s="143">
        <f>'1. Circular supply chain'!I58</f>
        <v>0</v>
      </c>
      <c r="R31" s="143">
        <f>'1. Circular supply chain'!J58</f>
        <v>0</v>
      </c>
      <c r="S31" s="143">
        <f>'1. Circular supply chain'!K58</f>
        <v>0</v>
      </c>
      <c r="T31" s="138"/>
      <c r="U31" s="143">
        <f>'1. Circular supply chain'!G59</f>
        <v>0</v>
      </c>
      <c r="V31" s="143">
        <f>'1. Circular supply chain'!H59</f>
        <v>0</v>
      </c>
      <c r="W31" s="143">
        <f>'1. Circular supply chain'!I59</f>
        <v>0</v>
      </c>
      <c r="X31" s="143">
        <f>'1. Circular supply chain'!J59</f>
        <v>0</v>
      </c>
      <c r="Y31" s="143">
        <f>'1. Circular supply chain'!K59</f>
        <v>0</v>
      </c>
      <c r="Z31" s="152"/>
      <c r="AA31" s="134"/>
      <c r="AB31" s="134"/>
    </row>
    <row r="32" spans="1:28">
      <c r="A32" s="134"/>
      <c r="B32" s="151"/>
      <c r="C32" s="140"/>
      <c r="D32" s="140"/>
      <c r="E32" s="144"/>
      <c r="F32" s="144"/>
      <c r="G32" s="140"/>
      <c r="H32" s="138"/>
      <c r="I32" s="138"/>
      <c r="J32" s="138"/>
      <c r="K32" s="138"/>
      <c r="L32" s="138"/>
      <c r="M32" s="138"/>
      <c r="N32" s="138"/>
      <c r="O32" s="138"/>
      <c r="P32" s="138"/>
      <c r="Q32" s="138"/>
      <c r="R32" s="138"/>
      <c r="S32" s="138"/>
      <c r="T32" s="138"/>
      <c r="U32" s="138"/>
      <c r="V32" s="138"/>
      <c r="W32" s="138"/>
      <c r="X32" s="138"/>
      <c r="Y32" s="138"/>
      <c r="Z32" s="152"/>
      <c r="AA32" s="134"/>
      <c r="AB32" s="134"/>
    </row>
    <row r="33" spans="1:28">
      <c r="A33" s="134"/>
      <c r="B33" s="151"/>
      <c r="C33" s="138"/>
      <c r="D33" s="140"/>
      <c r="E33" s="142"/>
      <c r="F33" s="142"/>
      <c r="G33" s="138"/>
      <c r="H33" s="138"/>
      <c r="I33" s="138"/>
      <c r="J33" s="138"/>
      <c r="K33" s="138"/>
      <c r="L33" s="138"/>
      <c r="M33" s="138"/>
      <c r="N33" s="138"/>
      <c r="O33" s="138"/>
      <c r="P33" s="138"/>
      <c r="Q33" s="138"/>
      <c r="R33" s="138"/>
      <c r="S33" s="138"/>
      <c r="T33" s="138"/>
      <c r="U33" s="138"/>
      <c r="V33" s="138"/>
      <c r="W33" s="138"/>
      <c r="X33" s="138"/>
      <c r="Y33" s="138"/>
      <c r="Z33" s="152"/>
      <c r="AA33" s="134"/>
      <c r="AB33" s="134"/>
    </row>
    <row r="34" spans="1:28">
      <c r="A34" s="134"/>
      <c r="B34" s="151"/>
      <c r="C34" s="139" t="s">
        <v>45</v>
      </c>
      <c r="D34" s="140"/>
      <c r="E34" s="141" t="s">
        <v>84</v>
      </c>
      <c r="F34" s="142"/>
      <c r="G34" s="139" t="s">
        <v>46</v>
      </c>
      <c r="H34" s="138"/>
      <c r="I34" s="143">
        <f>'2. Sharing platform'!G9</f>
        <v>0</v>
      </c>
      <c r="J34" s="143">
        <f>'2. Sharing platform'!H9</f>
        <v>0</v>
      </c>
      <c r="K34" s="143">
        <f>'2. Sharing platform'!I9</f>
        <v>0</v>
      </c>
      <c r="L34" s="143">
        <f>'2. Sharing platform'!J9</f>
        <v>0</v>
      </c>
      <c r="M34" s="143">
        <f>'2. Sharing platform'!K9</f>
        <v>0</v>
      </c>
      <c r="N34" s="138"/>
      <c r="O34" s="143">
        <f>'2. Sharing platform'!G10</f>
        <v>0</v>
      </c>
      <c r="P34" s="143">
        <f>'2. Sharing platform'!H10</f>
        <v>0</v>
      </c>
      <c r="Q34" s="143">
        <f>'2. Sharing platform'!I10</f>
        <v>0</v>
      </c>
      <c r="R34" s="143">
        <f>'2. Sharing platform'!J10</f>
        <v>0</v>
      </c>
      <c r="S34" s="143">
        <f>'2. Sharing platform'!K10</f>
        <v>0</v>
      </c>
      <c r="T34" s="138"/>
      <c r="U34" s="143">
        <f>'2. Sharing platform'!G11</f>
        <v>0</v>
      </c>
      <c r="V34" s="143">
        <f>'2. Sharing platform'!H11</f>
        <v>0</v>
      </c>
      <c r="W34" s="143">
        <f>'2. Sharing platform'!I11</f>
        <v>0</v>
      </c>
      <c r="X34" s="143">
        <f>'2. Sharing platform'!J11</f>
        <v>0</v>
      </c>
      <c r="Y34" s="143">
        <f>'2. Sharing platform'!K11</f>
        <v>0</v>
      </c>
      <c r="Z34" s="152"/>
      <c r="AA34" s="134"/>
      <c r="AB34" s="134"/>
    </row>
    <row r="35" spans="1:28">
      <c r="A35" s="134"/>
      <c r="B35" s="151"/>
      <c r="C35" s="138"/>
      <c r="D35" s="140"/>
      <c r="E35" s="142"/>
      <c r="F35" s="142"/>
      <c r="G35" s="138"/>
      <c r="H35" s="138"/>
      <c r="I35" s="138"/>
      <c r="J35" s="138"/>
      <c r="K35" s="138"/>
      <c r="L35" s="138"/>
      <c r="M35" s="138"/>
      <c r="N35" s="138"/>
      <c r="O35" s="138"/>
      <c r="P35" s="138"/>
      <c r="Q35" s="138"/>
      <c r="R35" s="138"/>
      <c r="S35" s="138"/>
      <c r="T35" s="138"/>
      <c r="U35" s="138"/>
      <c r="V35" s="138"/>
      <c r="W35" s="138"/>
      <c r="X35" s="138"/>
      <c r="Y35" s="138"/>
      <c r="Z35" s="152"/>
      <c r="AA35" s="134"/>
      <c r="AB35" s="134"/>
    </row>
    <row r="36" spans="1:28">
      <c r="A36" s="134"/>
      <c r="B36" s="151"/>
      <c r="C36" s="138"/>
      <c r="D36" s="140"/>
      <c r="E36" s="142"/>
      <c r="F36" s="142"/>
      <c r="G36" s="138"/>
      <c r="H36" s="138"/>
      <c r="I36" s="138"/>
      <c r="J36" s="138"/>
      <c r="K36" s="138"/>
      <c r="L36" s="138"/>
      <c r="M36" s="138"/>
      <c r="N36" s="138"/>
      <c r="O36" s="138"/>
      <c r="P36" s="138"/>
      <c r="Q36" s="138"/>
      <c r="R36" s="138"/>
      <c r="S36" s="138"/>
      <c r="T36" s="138"/>
      <c r="U36" s="138"/>
      <c r="V36" s="138"/>
      <c r="W36" s="138"/>
      <c r="X36" s="138"/>
      <c r="Y36" s="138"/>
      <c r="Z36" s="152"/>
      <c r="AA36" s="134"/>
      <c r="AB36" s="134"/>
    </row>
    <row r="37" spans="1:28">
      <c r="A37" s="134"/>
      <c r="B37" s="151"/>
      <c r="C37" s="139" t="s">
        <v>48</v>
      </c>
      <c r="D37" s="140"/>
      <c r="E37" s="141" t="s">
        <v>85</v>
      </c>
      <c r="F37" s="142"/>
      <c r="G37" s="139" t="s">
        <v>49</v>
      </c>
      <c r="H37" s="138"/>
      <c r="I37" s="143">
        <f>'3. Product Life Extension'!G10</f>
        <v>0</v>
      </c>
      <c r="J37" s="143">
        <f>'3. Product Life Extension'!H10</f>
        <v>0</v>
      </c>
      <c r="K37" s="143">
        <f>'3. Product Life Extension'!I10</f>
        <v>0</v>
      </c>
      <c r="L37" s="143">
        <f>'3. Product Life Extension'!J10</f>
        <v>0</v>
      </c>
      <c r="M37" s="143">
        <f>'3. Product Life Extension'!K10</f>
        <v>0</v>
      </c>
      <c r="N37" s="138"/>
      <c r="O37" s="143">
        <f>'3. Product Life Extension'!G11</f>
        <v>0</v>
      </c>
      <c r="P37" s="143">
        <f>'3. Product Life Extension'!H11</f>
        <v>0</v>
      </c>
      <c r="Q37" s="143">
        <f>'3. Product Life Extension'!I11</f>
        <v>0</v>
      </c>
      <c r="R37" s="143">
        <f>'3. Product Life Extension'!J11</f>
        <v>0</v>
      </c>
      <c r="S37" s="143">
        <f>'3. Product Life Extension'!K11</f>
        <v>0</v>
      </c>
      <c r="T37" s="138"/>
      <c r="U37" s="143">
        <f>'3. Product Life Extension'!G12</f>
        <v>0</v>
      </c>
      <c r="V37" s="143">
        <f>'3. Product Life Extension'!H12</f>
        <v>0</v>
      </c>
      <c r="W37" s="143">
        <f>'3. Product Life Extension'!I12</f>
        <v>0</v>
      </c>
      <c r="X37" s="143">
        <f>'3. Product Life Extension'!J12</f>
        <v>0</v>
      </c>
      <c r="Y37" s="143">
        <f>'3. Product Life Extension'!K12</f>
        <v>0</v>
      </c>
      <c r="Z37" s="152"/>
      <c r="AA37" s="134"/>
      <c r="AB37" s="134"/>
    </row>
    <row r="38" spans="1:28">
      <c r="A38" s="134"/>
      <c r="B38" s="151"/>
      <c r="C38" s="139"/>
      <c r="D38" s="140"/>
      <c r="E38" s="144"/>
      <c r="F38" s="144"/>
      <c r="G38" s="140"/>
      <c r="H38" s="140"/>
      <c r="I38" s="145"/>
      <c r="J38" s="145"/>
      <c r="K38" s="145"/>
      <c r="L38" s="145"/>
      <c r="M38" s="145"/>
      <c r="N38" s="138"/>
      <c r="O38" s="145"/>
      <c r="P38" s="146"/>
      <c r="Q38" s="146"/>
      <c r="R38" s="146"/>
      <c r="S38" s="146"/>
      <c r="T38" s="138"/>
      <c r="U38" s="145"/>
      <c r="V38" s="146"/>
      <c r="W38" s="146"/>
      <c r="X38" s="146"/>
      <c r="Y38" s="146"/>
      <c r="Z38" s="152"/>
      <c r="AA38" s="134"/>
      <c r="AB38" s="134"/>
    </row>
    <row r="39" spans="1:28">
      <c r="A39" s="134"/>
      <c r="B39" s="151"/>
      <c r="C39" s="139"/>
      <c r="D39" s="140"/>
      <c r="E39" s="141" t="s">
        <v>86</v>
      </c>
      <c r="F39" s="142"/>
      <c r="G39" s="139" t="s">
        <v>51</v>
      </c>
      <c r="H39" s="138"/>
      <c r="I39" s="143">
        <f>'3. Product Life Extension'!G60</f>
        <v>0</v>
      </c>
      <c r="J39" s="143">
        <f>'3. Product Life Extension'!H60</f>
        <v>0</v>
      </c>
      <c r="K39" s="143">
        <f>'3. Product Life Extension'!I60</f>
        <v>0</v>
      </c>
      <c r="L39" s="143">
        <f>'3. Product Life Extension'!J60</f>
        <v>0</v>
      </c>
      <c r="M39" s="143">
        <f>'3. Product Life Extension'!K60</f>
        <v>0</v>
      </c>
      <c r="N39" s="138"/>
      <c r="O39" s="143">
        <f>'3. Product Life Extension'!G61</f>
        <v>0</v>
      </c>
      <c r="P39" s="143">
        <f>'3. Product Life Extension'!H61</f>
        <v>0</v>
      </c>
      <c r="Q39" s="143">
        <f>'3. Product Life Extension'!I61</f>
        <v>0</v>
      </c>
      <c r="R39" s="143">
        <f>'3. Product Life Extension'!J61</f>
        <v>0</v>
      </c>
      <c r="S39" s="143">
        <f>'3. Product Life Extension'!K61</f>
        <v>0</v>
      </c>
      <c r="T39" s="138"/>
      <c r="U39" s="143">
        <f>'3. Product Life Extension'!G62</f>
        <v>0</v>
      </c>
      <c r="V39" s="143">
        <f>'3. Product Life Extension'!H62</f>
        <v>0</v>
      </c>
      <c r="W39" s="143">
        <f>'3. Product Life Extension'!I62</f>
        <v>0</v>
      </c>
      <c r="X39" s="143">
        <f>'3. Product Life Extension'!J62</f>
        <v>0</v>
      </c>
      <c r="Y39" s="143">
        <f>'3. Product Life Extension'!K62</f>
        <v>0</v>
      </c>
      <c r="Z39" s="152"/>
      <c r="AA39" s="134"/>
      <c r="AB39" s="134"/>
    </row>
    <row r="40" spans="1:28">
      <c r="A40" s="134"/>
      <c r="B40" s="151"/>
      <c r="C40" s="139"/>
      <c r="D40" s="140"/>
      <c r="E40" s="144"/>
      <c r="F40" s="144"/>
      <c r="G40" s="140"/>
      <c r="H40" s="140"/>
      <c r="I40" s="145"/>
      <c r="J40" s="145"/>
      <c r="K40" s="145"/>
      <c r="L40" s="145"/>
      <c r="M40" s="145"/>
      <c r="N40" s="138"/>
      <c r="O40" s="145"/>
      <c r="P40" s="146"/>
      <c r="Q40" s="146"/>
      <c r="R40" s="146"/>
      <c r="S40" s="146"/>
      <c r="T40" s="138"/>
      <c r="U40" s="145"/>
      <c r="V40" s="146"/>
      <c r="W40" s="146"/>
      <c r="X40" s="146"/>
      <c r="Y40" s="146"/>
      <c r="Z40" s="152"/>
      <c r="AA40" s="134"/>
      <c r="AB40" s="134"/>
    </row>
    <row r="41" spans="1:28">
      <c r="A41" s="134"/>
      <c r="B41" s="151"/>
      <c r="C41" s="139"/>
      <c r="D41" s="140"/>
      <c r="E41" s="141" t="s">
        <v>87</v>
      </c>
      <c r="F41" s="142"/>
      <c r="G41" s="139" t="s">
        <v>53</v>
      </c>
      <c r="H41" s="138"/>
      <c r="I41" s="143">
        <f>'3. Product Life Extension'!G95</f>
        <v>0</v>
      </c>
      <c r="J41" s="143">
        <f>'3. Product Life Extension'!H95</f>
        <v>0</v>
      </c>
      <c r="K41" s="143">
        <f>'3. Product Life Extension'!I95</f>
        <v>0</v>
      </c>
      <c r="L41" s="143">
        <f>'3. Product Life Extension'!J95</f>
        <v>0</v>
      </c>
      <c r="M41" s="143">
        <f>'3. Product Life Extension'!K95</f>
        <v>0</v>
      </c>
      <c r="N41" s="138"/>
      <c r="O41" s="143">
        <f>'3. Product Life Extension'!G96</f>
        <v>0</v>
      </c>
      <c r="P41" s="143">
        <f>'3. Product Life Extension'!H96</f>
        <v>0</v>
      </c>
      <c r="Q41" s="143">
        <f>'3. Product Life Extension'!I96</f>
        <v>0</v>
      </c>
      <c r="R41" s="143">
        <f>'3. Product Life Extension'!J96</f>
        <v>0</v>
      </c>
      <c r="S41" s="143">
        <f>'3. Product Life Extension'!K96</f>
        <v>0</v>
      </c>
      <c r="T41" s="138"/>
      <c r="U41" s="143">
        <f>'3. Product Life Extension'!G97</f>
        <v>0</v>
      </c>
      <c r="V41" s="143">
        <f>'3. Product Life Extension'!H97</f>
        <v>0</v>
      </c>
      <c r="W41" s="143">
        <f>'3. Product Life Extension'!I97</f>
        <v>0</v>
      </c>
      <c r="X41" s="143">
        <f>'3. Product Life Extension'!J97</f>
        <v>0</v>
      </c>
      <c r="Y41" s="143">
        <f>'3. Product Life Extension'!K97</f>
        <v>0</v>
      </c>
      <c r="Z41" s="152"/>
      <c r="AA41" s="134"/>
      <c r="AB41" s="134"/>
    </row>
    <row r="42" spans="1:28">
      <c r="A42" s="134"/>
      <c r="B42" s="151"/>
      <c r="C42" s="139"/>
      <c r="D42" s="140"/>
      <c r="E42" s="144"/>
      <c r="F42" s="144"/>
      <c r="G42" s="140"/>
      <c r="H42" s="140"/>
      <c r="I42" s="145"/>
      <c r="J42" s="145"/>
      <c r="K42" s="145"/>
      <c r="L42" s="145"/>
      <c r="M42" s="145"/>
      <c r="N42" s="138"/>
      <c r="O42" s="145"/>
      <c r="P42" s="146"/>
      <c r="Q42" s="146"/>
      <c r="R42" s="146"/>
      <c r="S42" s="146"/>
      <c r="T42" s="138"/>
      <c r="U42" s="145"/>
      <c r="V42" s="146"/>
      <c r="W42" s="146"/>
      <c r="X42" s="146"/>
      <c r="Y42" s="146"/>
      <c r="Z42" s="152"/>
      <c r="AA42" s="134"/>
      <c r="AB42" s="134"/>
    </row>
    <row r="43" spans="1:28">
      <c r="A43" s="134"/>
      <c r="B43" s="151"/>
      <c r="C43" s="139"/>
      <c r="D43" s="140"/>
      <c r="E43" s="141" t="s">
        <v>88</v>
      </c>
      <c r="F43" s="142"/>
      <c r="G43" s="139" t="s">
        <v>55</v>
      </c>
      <c r="H43" s="138"/>
      <c r="I43" s="143">
        <f>'3. Product Life Extension'!G133</f>
        <v>0</v>
      </c>
      <c r="J43" s="143">
        <f>'3. Product Life Extension'!H133</f>
        <v>0</v>
      </c>
      <c r="K43" s="143">
        <f>'3. Product Life Extension'!I133</f>
        <v>0</v>
      </c>
      <c r="L43" s="143">
        <f>'3. Product Life Extension'!J133</f>
        <v>0</v>
      </c>
      <c r="M43" s="143">
        <f>'3. Product Life Extension'!K133</f>
        <v>0</v>
      </c>
      <c r="N43" s="138"/>
      <c r="O43" s="143">
        <f>'3. Product Life Extension'!G134</f>
        <v>0</v>
      </c>
      <c r="P43" s="143">
        <f>'3. Product Life Extension'!H134</f>
        <v>0</v>
      </c>
      <c r="Q43" s="143">
        <f>'3. Product Life Extension'!I134</f>
        <v>0</v>
      </c>
      <c r="R43" s="143">
        <f>'3. Product Life Extension'!J134</f>
        <v>0</v>
      </c>
      <c r="S43" s="143">
        <f>'3. Product Life Extension'!K134</f>
        <v>0</v>
      </c>
      <c r="T43" s="138"/>
      <c r="U43" s="143">
        <f>'3. Product Life Extension'!G135</f>
        <v>0</v>
      </c>
      <c r="V43" s="143">
        <f>'3. Product Life Extension'!H135</f>
        <v>0</v>
      </c>
      <c r="W43" s="143">
        <f>'3. Product Life Extension'!I135</f>
        <v>0</v>
      </c>
      <c r="X43" s="143">
        <f>'3. Product Life Extension'!J135</f>
        <v>0</v>
      </c>
      <c r="Y43" s="143">
        <f>'3. Product Life Extension'!K135</f>
        <v>0</v>
      </c>
      <c r="Z43" s="152"/>
      <c r="AA43" s="134"/>
      <c r="AB43" s="134"/>
    </row>
    <row r="44" spans="1:28">
      <c r="A44" s="134"/>
      <c r="B44" s="151"/>
      <c r="C44" s="138"/>
      <c r="D44" s="140"/>
      <c r="E44" s="142"/>
      <c r="F44" s="142"/>
      <c r="G44" s="138"/>
      <c r="H44" s="138"/>
      <c r="I44" s="138"/>
      <c r="J44" s="138"/>
      <c r="K44" s="138"/>
      <c r="L44" s="138"/>
      <c r="M44" s="138"/>
      <c r="N44" s="138"/>
      <c r="O44" s="138"/>
      <c r="P44" s="138"/>
      <c r="Q44" s="138"/>
      <c r="R44" s="138"/>
      <c r="S44" s="138"/>
      <c r="T44" s="138"/>
      <c r="U44" s="138"/>
      <c r="V44" s="138"/>
      <c r="W44" s="138"/>
      <c r="X44" s="138"/>
      <c r="Y44" s="138"/>
      <c r="Z44" s="152"/>
      <c r="AA44" s="134"/>
      <c r="AB44" s="134"/>
    </row>
    <row r="45" spans="1:28">
      <c r="A45" s="134"/>
      <c r="B45" s="151"/>
      <c r="C45" s="138"/>
      <c r="D45" s="140"/>
      <c r="E45" s="142"/>
      <c r="F45" s="142"/>
      <c r="G45" s="138"/>
      <c r="H45" s="138"/>
      <c r="I45" s="138"/>
      <c r="J45" s="138"/>
      <c r="K45" s="138"/>
      <c r="L45" s="138"/>
      <c r="M45" s="138"/>
      <c r="N45" s="138"/>
      <c r="O45" s="138"/>
      <c r="P45" s="138"/>
      <c r="Q45" s="138"/>
      <c r="R45" s="138"/>
      <c r="S45" s="138"/>
      <c r="T45" s="138"/>
      <c r="U45" s="138"/>
      <c r="V45" s="138"/>
      <c r="W45" s="138"/>
      <c r="X45" s="138"/>
      <c r="Y45" s="138"/>
      <c r="Z45" s="152"/>
      <c r="AA45" s="134"/>
      <c r="AB45" s="134"/>
    </row>
    <row r="46" spans="1:28">
      <c r="A46" s="134"/>
      <c r="B46" s="151"/>
      <c r="C46" s="139" t="s">
        <v>57</v>
      </c>
      <c r="D46" s="140"/>
      <c r="E46" s="141" t="s">
        <v>89</v>
      </c>
      <c r="F46" s="142"/>
      <c r="G46" s="139" t="s">
        <v>90</v>
      </c>
      <c r="H46" s="138"/>
      <c r="I46" s="143">
        <f>'4. Recovery &amp; Recycling'!G9</f>
        <v>0</v>
      </c>
      <c r="J46" s="143">
        <f>'4. Recovery &amp; Recycling'!H9</f>
        <v>0</v>
      </c>
      <c r="K46" s="143">
        <f>'4. Recovery &amp; Recycling'!I9</f>
        <v>0</v>
      </c>
      <c r="L46" s="143">
        <f>'4. Recovery &amp; Recycling'!J9</f>
        <v>0</v>
      </c>
      <c r="M46" s="143">
        <f>'4. Recovery &amp; Recycling'!K9</f>
        <v>0</v>
      </c>
      <c r="N46" s="138"/>
      <c r="O46" s="143">
        <f>'4. Recovery &amp; Recycling'!G10</f>
        <v>0</v>
      </c>
      <c r="P46" s="143">
        <f>'4. Recovery &amp; Recycling'!H10</f>
        <v>0</v>
      </c>
      <c r="Q46" s="143">
        <f>'4. Recovery &amp; Recycling'!I10</f>
        <v>0</v>
      </c>
      <c r="R46" s="143">
        <f>'4. Recovery &amp; Recycling'!J10</f>
        <v>0</v>
      </c>
      <c r="S46" s="143">
        <f>'4. Recovery &amp; Recycling'!K10</f>
        <v>0</v>
      </c>
      <c r="T46" s="138"/>
      <c r="U46" s="143">
        <f>'4. Recovery &amp; Recycling'!G11</f>
        <v>0</v>
      </c>
      <c r="V46" s="143">
        <f>'4. Recovery &amp; Recycling'!H11</f>
        <v>0</v>
      </c>
      <c r="W46" s="143">
        <f>'4. Recovery &amp; Recycling'!I11</f>
        <v>0</v>
      </c>
      <c r="X46" s="143">
        <f>'4. Recovery &amp; Recycling'!J11</f>
        <v>0</v>
      </c>
      <c r="Y46" s="143">
        <f>'4. Recovery &amp; Recycling'!K11</f>
        <v>0</v>
      </c>
      <c r="Z46" s="152"/>
      <c r="AA46" s="134"/>
      <c r="AB46" s="134"/>
    </row>
    <row r="47" spans="1:28">
      <c r="A47" s="134"/>
      <c r="B47" s="151"/>
      <c r="C47" s="139"/>
      <c r="D47" s="140"/>
      <c r="E47" s="144"/>
      <c r="F47" s="144"/>
      <c r="G47" s="140"/>
      <c r="H47" s="140"/>
      <c r="I47" s="145"/>
      <c r="J47" s="145"/>
      <c r="K47" s="145"/>
      <c r="L47" s="145"/>
      <c r="M47" s="145"/>
      <c r="N47" s="138"/>
      <c r="O47" s="145"/>
      <c r="P47" s="146"/>
      <c r="Q47" s="146"/>
      <c r="R47" s="146"/>
      <c r="S47" s="146"/>
      <c r="T47" s="138"/>
      <c r="U47" s="145"/>
      <c r="V47" s="146"/>
      <c r="W47" s="146"/>
      <c r="X47" s="146"/>
      <c r="Y47" s="146"/>
      <c r="Z47" s="152"/>
      <c r="AA47" s="134"/>
      <c r="AB47" s="134"/>
    </row>
    <row r="48" spans="1:28">
      <c r="A48" s="134"/>
      <c r="B48" s="151"/>
      <c r="C48" s="139"/>
      <c r="D48" s="138"/>
      <c r="E48" s="141" t="s">
        <v>91</v>
      </c>
      <c r="F48" s="142"/>
      <c r="G48" s="139" t="s">
        <v>60</v>
      </c>
      <c r="H48" s="138"/>
      <c r="I48" s="143">
        <f>'4. Recovery &amp; Recycling'!G51</f>
        <v>0</v>
      </c>
      <c r="J48" s="143">
        <f>'4. Recovery &amp; Recycling'!H51</f>
        <v>0</v>
      </c>
      <c r="K48" s="143">
        <f>'4. Recovery &amp; Recycling'!I51</f>
        <v>0</v>
      </c>
      <c r="L48" s="143">
        <f>'4. Recovery &amp; Recycling'!J51</f>
        <v>0</v>
      </c>
      <c r="M48" s="143">
        <f>'4. Recovery &amp; Recycling'!K51</f>
        <v>0</v>
      </c>
      <c r="N48" s="138"/>
      <c r="O48" s="143">
        <f>'4. Recovery &amp; Recycling'!G52</f>
        <v>0</v>
      </c>
      <c r="P48" s="143">
        <f>'4. Recovery &amp; Recycling'!H52</f>
        <v>0</v>
      </c>
      <c r="Q48" s="143">
        <f>'4. Recovery &amp; Recycling'!I52</f>
        <v>0</v>
      </c>
      <c r="R48" s="143">
        <f>'4. Recovery &amp; Recycling'!J52</f>
        <v>0</v>
      </c>
      <c r="S48" s="143">
        <f>'4. Recovery &amp; Recycling'!K52</f>
        <v>0</v>
      </c>
      <c r="T48" s="138"/>
      <c r="U48" s="143">
        <f>'4. Recovery &amp; Recycling'!G53</f>
        <v>0</v>
      </c>
      <c r="V48" s="143">
        <f>'4. Recovery &amp; Recycling'!H53</f>
        <v>0</v>
      </c>
      <c r="W48" s="143">
        <f>'4. Recovery &amp; Recycling'!I53</f>
        <v>0</v>
      </c>
      <c r="X48" s="143">
        <f>'4. Recovery &amp; Recycling'!J53</f>
        <v>0</v>
      </c>
      <c r="Y48" s="143">
        <f>'4. Recovery &amp; Recycling'!K53</f>
        <v>0</v>
      </c>
      <c r="Z48" s="152"/>
      <c r="AA48" s="134"/>
      <c r="AB48" s="134"/>
    </row>
    <row r="49" spans="1:28">
      <c r="A49" s="134"/>
      <c r="B49" s="151"/>
      <c r="C49" s="138"/>
      <c r="D49" s="138"/>
      <c r="E49" s="142"/>
      <c r="F49" s="142"/>
      <c r="G49" s="138"/>
      <c r="H49" s="138"/>
      <c r="I49" s="138"/>
      <c r="J49" s="138"/>
      <c r="K49" s="138"/>
      <c r="L49" s="138"/>
      <c r="M49" s="138"/>
      <c r="N49" s="138"/>
      <c r="O49" s="138"/>
      <c r="P49" s="138"/>
      <c r="Q49" s="138"/>
      <c r="R49" s="138"/>
      <c r="S49" s="138"/>
      <c r="T49" s="138"/>
      <c r="U49" s="138"/>
      <c r="V49" s="138"/>
      <c r="W49" s="138"/>
      <c r="X49" s="138"/>
      <c r="Y49" s="138"/>
      <c r="Z49" s="152"/>
      <c r="AA49" s="134"/>
      <c r="AB49" s="134"/>
    </row>
    <row r="50" spans="1:28">
      <c r="A50" s="134"/>
      <c r="B50" s="151"/>
      <c r="C50" s="138"/>
      <c r="D50" s="138"/>
      <c r="E50" s="142"/>
      <c r="F50" s="142"/>
      <c r="G50" s="138"/>
      <c r="H50" s="138"/>
      <c r="I50" s="138"/>
      <c r="J50" s="138"/>
      <c r="K50" s="138"/>
      <c r="L50" s="138"/>
      <c r="M50" s="138"/>
      <c r="N50" s="138"/>
      <c r="O50" s="138"/>
      <c r="P50" s="138"/>
      <c r="Q50" s="138"/>
      <c r="R50" s="138"/>
      <c r="S50" s="138"/>
      <c r="T50" s="138"/>
      <c r="U50" s="138"/>
      <c r="V50" s="138"/>
      <c r="W50" s="138"/>
      <c r="X50" s="138"/>
      <c r="Y50" s="138"/>
      <c r="Z50" s="152"/>
      <c r="AA50" s="134"/>
      <c r="AB50" s="134"/>
    </row>
    <row r="51" spans="1:28">
      <c r="A51" s="134"/>
      <c r="B51" s="151"/>
      <c r="C51" s="139" t="s">
        <v>62</v>
      </c>
      <c r="D51" s="140"/>
      <c r="E51" s="141" t="s">
        <v>92</v>
      </c>
      <c r="F51" s="142"/>
      <c r="G51" s="139" t="s">
        <v>93</v>
      </c>
      <c r="H51" s="138"/>
      <c r="I51" s="143">
        <f>'5. Product as a Service'!G14</f>
        <v>0</v>
      </c>
      <c r="J51" s="143">
        <f>'5. Product as a Service'!H14</f>
        <v>0</v>
      </c>
      <c r="K51" s="143">
        <f>'5. Product as a Service'!I14</f>
        <v>0</v>
      </c>
      <c r="L51" s="143">
        <f>'5. Product as a Service'!J14</f>
        <v>0</v>
      </c>
      <c r="M51" s="143">
        <f>'5. Product as a Service'!K14</f>
        <v>0</v>
      </c>
      <c r="N51" s="138"/>
      <c r="O51" s="143">
        <f>'5. Product as a Service'!G15</f>
        <v>0</v>
      </c>
      <c r="P51" s="143">
        <f>'5. Product as a Service'!H15</f>
        <v>0</v>
      </c>
      <c r="Q51" s="143">
        <f>'5. Product as a Service'!I15</f>
        <v>0</v>
      </c>
      <c r="R51" s="143">
        <f>'5. Product as a Service'!J15</f>
        <v>0</v>
      </c>
      <c r="S51" s="143">
        <f>'5. Product as a Service'!K15</f>
        <v>0</v>
      </c>
      <c r="T51" s="138"/>
      <c r="U51" s="143">
        <f>'5. Product as a Service'!G16</f>
        <v>0</v>
      </c>
      <c r="V51" s="143">
        <f>'5. Product as a Service'!H16</f>
        <v>0</v>
      </c>
      <c r="W51" s="143">
        <f>'5. Product as a Service'!I16</f>
        <v>0</v>
      </c>
      <c r="X51" s="143">
        <f>'5. Product as a Service'!J16</f>
        <v>0</v>
      </c>
      <c r="Y51" s="143">
        <f>'5. Product as a Service'!K16</f>
        <v>0</v>
      </c>
      <c r="Z51" s="152"/>
      <c r="AA51" s="134"/>
      <c r="AB51" s="134"/>
    </row>
    <row r="52" spans="1:28">
      <c r="A52" s="134"/>
      <c r="B52" s="151"/>
      <c r="C52" s="139"/>
      <c r="D52" s="138"/>
      <c r="E52" s="142"/>
      <c r="F52" s="142"/>
      <c r="G52" s="138"/>
      <c r="H52" s="138"/>
      <c r="I52" s="138"/>
      <c r="J52" s="138"/>
      <c r="K52" s="138"/>
      <c r="L52" s="138"/>
      <c r="M52" s="138"/>
      <c r="N52" s="138"/>
      <c r="O52" s="138"/>
      <c r="P52" s="138"/>
      <c r="Q52" s="138"/>
      <c r="R52" s="138"/>
      <c r="S52" s="138"/>
      <c r="T52" s="138"/>
      <c r="U52" s="138"/>
      <c r="V52" s="138"/>
      <c r="W52" s="138"/>
      <c r="X52" s="138"/>
      <c r="Y52" s="138"/>
      <c r="Z52" s="152"/>
      <c r="AA52" s="134"/>
      <c r="AB52" s="134"/>
    </row>
    <row r="53" spans="1:28">
      <c r="A53" s="134"/>
      <c r="B53" s="151"/>
      <c r="C53" s="139"/>
      <c r="D53" s="138"/>
      <c r="E53" s="141" t="s">
        <v>94</v>
      </c>
      <c r="F53" s="142"/>
      <c r="G53" s="139" t="s">
        <v>95</v>
      </c>
      <c r="H53" s="138"/>
      <c r="I53" s="143">
        <f>'5. Product as a Service'!G57</f>
        <v>0</v>
      </c>
      <c r="J53" s="143">
        <f>'5. Product as a Service'!H57</f>
        <v>0</v>
      </c>
      <c r="K53" s="143">
        <f>'5. Product as a Service'!I57</f>
        <v>0</v>
      </c>
      <c r="L53" s="143">
        <f>'5. Product as a Service'!J57</f>
        <v>0</v>
      </c>
      <c r="M53" s="143">
        <f>'5. Product as a Service'!K57</f>
        <v>0</v>
      </c>
      <c r="N53" s="138"/>
      <c r="O53" s="143">
        <f>'5. Product as a Service'!G58</f>
        <v>0</v>
      </c>
      <c r="P53" s="143">
        <f>'5. Product as a Service'!H58</f>
        <v>0</v>
      </c>
      <c r="Q53" s="143">
        <f>'5. Product as a Service'!I58</f>
        <v>0</v>
      </c>
      <c r="R53" s="143">
        <f>'5. Product as a Service'!J58</f>
        <v>0</v>
      </c>
      <c r="S53" s="143">
        <f>'5. Product as a Service'!K58</f>
        <v>0</v>
      </c>
      <c r="T53" s="138"/>
      <c r="U53" s="143">
        <f>'5. Product as a Service'!G59</f>
        <v>0</v>
      </c>
      <c r="V53" s="143">
        <f>'5. Product as a Service'!H59</f>
        <v>0</v>
      </c>
      <c r="W53" s="143">
        <f>'5. Product as a Service'!I59</f>
        <v>0</v>
      </c>
      <c r="X53" s="143">
        <f>'5. Product as a Service'!J59</f>
        <v>0</v>
      </c>
      <c r="Y53" s="143">
        <f>'5. Product as a Service'!K59</f>
        <v>0</v>
      </c>
      <c r="Z53" s="152"/>
      <c r="AA53" s="134"/>
      <c r="AB53" s="134"/>
    </row>
    <row r="54" spans="1:28">
      <c r="A54" s="134"/>
      <c r="B54" s="151"/>
      <c r="C54" s="139"/>
      <c r="D54" s="138"/>
      <c r="E54" s="142"/>
      <c r="F54" s="142"/>
      <c r="G54" s="138"/>
      <c r="H54" s="138"/>
      <c r="I54" s="138"/>
      <c r="J54" s="138"/>
      <c r="K54" s="138"/>
      <c r="L54" s="138"/>
      <c r="M54" s="138"/>
      <c r="N54" s="138"/>
      <c r="O54" s="138"/>
      <c r="P54" s="138"/>
      <c r="Q54" s="138"/>
      <c r="R54" s="138"/>
      <c r="S54" s="138"/>
      <c r="T54" s="138"/>
      <c r="U54" s="138"/>
      <c r="V54" s="138"/>
      <c r="W54" s="138"/>
      <c r="X54" s="138"/>
      <c r="Y54" s="138"/>
      <c r="Z54" s="152"/>
      <c r="AA54" s="134"/>
      <c r="AB54" s="134"/>
    </row>
    <row r="55" spans="1:28">
      <c r="A55" s="134"/>
      <c r="B55" s="151"/>
      <c r="C55" s="139"/>
      <c r="D55" s="138"/>
      <c r="E55" s="141" t="s">
        <v>96</v>
      </c>
      <c r="F55" s="142"/>
      <c r="G55" s="139" t="s">
        <v>64</v>
      </c>
      <c r="H55" s="138"/>
      <c r="I55" s="143">
        <f>'5. Product as a Service'!G102</f>
        <v>0</v>
      </c>
      <c r="J55" s="143">
        <f>'5. Product as a Service'!H102</f>
        <v>0</v>
      </c>
      <c r="K55" s="143">
        <f>'5. Product as a Service'!I102</f>
        <v>0</v>
      </c>
      <c r="L55" s="143">
        <f>'5. Product as a Service'!J102</f>
        <v>0</v>
      </c>
      <c r="M55" s="143">
        <f>'5. Product as a Service'!K102</f>
        <v>0</v>
      </c>
      <c r="N55" s="138"/>
      <c r="O55" s="143">
        <f>'5. Product as a Service'!G103</f>
        <v>0</v>
      </c>
      <c r="P55" s="143">
        <f>'5. Product as a Service'!H103</f>
        <v>0</v>
      </c>
      <c r="Q55" s="143">
        <f>'5. Product as a Service'!I103</f>
        <v>0</v>
      </c>
      <c r="R55" s="143">
        <f>'5. Product as a Service'!J103</f>
        <v>0</v>
      </c>
      <c r="S55" s="143">
        <f>'5. Product as a Service'!K103</f>
        <v>0</v>
      </c>
      <c r="T55" s="138"/>
      <c r="U55" s="143">
        <f>'5. Product as a Service'!G104</f>
        <v>0</v>
      </c>
      <c r="V55" s="143">
        <f>'5. Product as a Service'!H104</f>
        <v>0</v>
      </c>
      <c r="W55" s="143">
        <f>'5. Product as a Service'!I104</f>
        <v>0</v>
      </c>
      <c r="X55" s="143">
        <f>'5. Product as a Service'!J104</f>
        <v>0</v>
      </c>
      <c r="Y55" s="143">
        <f>'5. Product as a Service'!K104</f>
        <v>0</v>
      </c>
      <c r="Z55" s="152"/>
      <c r="AA55" s="134"/>
      <c r="AB55" s="134"/>
    </row>
    <row r="56" spans="1:28">
      <c r="A56" s="134"/>
      <c r="B56" s="151"/>
      <c r="C56" s="138"/>
      <c r="D56" s="138"/>
      <c r="E56" s="142"/>
      <c r="F56" s="142"/>
      <c r="G56" s="138"/>
      <c r="H56" s="138"/>
      <c r="I56" s="138"/>
      <c r="J56" s="138"/>
      <c r="K56" s="138"/>
      <c r="L56" s="138"/>
      <c r="M56" s="138"/>
      <c r="N56" s="138"/>
      <c r="O56" s="138"/>
      <c r="P56" s="138"/>
      <c r="Q56" s="138"/>
      <c r="R56" s="138"/>
      <c r="S56" s="138"/>
      <c r="T56" s="138"/>
      <c r="U56" s="138"/>
      <c r="V56" s="138"/>
      <c r="W56" s="138"/>
      <c r="X56" s="138"/>
      <c r="Y56" s="138"/>
      <c r="Z56" s="152"/>
      <c r="AA56" s="134"/>
      <c r="AB56" s="134"/>
    </row>
    <row r="57" spans="1:28">
      <c r="B57" s="54"/>
      <c r="C57" s="55"/>
      <c r="D57" s="55"/>
      <c r="E57" s="153"/>
      <c r="F57" s="153"/>
      <c r="G57" s="55"/>
      <c r="H57" s="55"/>
      <c r="I57" s="55"/>
      <c r="J57" s="55"/>
      <c r="K57" s="55"/>
      <c r="L57" s="55"/>
      <c r="M57" s="55"/>
      <c r="N57" s="55"/>
      <c r="O57" s="55"/>
      <c r="P57" s="55"/>
      <c r="Q57" s="55"/>
      <c r="R57" s="55"/>
      <c r="S57" s="55"/>
      <c r="T57" s="55"/>
      <c r="U57" s="55"/>
      <c r="V57" s="55"/>
      <c r="W57" s="55"/>
      <c r="X57" s="55"/>
      <c r="Y57" s="55"/>
      <c r="Z57" s="56"/>
    </row>
    <row r="58" spans="1:28">
      <c r="E58" s="47"/>
      <c r="F58" s="47"/>
    </row>
    <row r="59" spans="1:28">
      <c r="E59" s="47"/>
      <c r="F59" s="47"/>
    </row>
    <row r="60" spans="1:28">
      <c r="E60" s="47"/>
      <c r="F60" s="47"/>
    </row>
    <row r="61" spans="1:28">
      <c r="E61" s="47"/>
      <c r="F61" s="47"/>
    </row>
    <row r="62" spans="1:28">
      <c r="E62" s="47"/>
      <c r="F62" s="47"/>
    </row>
    <row r="63" spans="1:28">
      <c r="E63" s="47"/>
      <c r="F63" s="47"/>
    </row>
    <row r="64" spans="1:28">
      <c r="E64" s="47"/>
      <c r="F64" s="47"/>
    </row>
    <row r="65" spans="5:8">
      <c r="E65" s="47"/>
      <c r="F65" s="47"/>
    </row>
    <row r="66" spans="5:8" ht="14.45">
      <c r="G66" s="48"/>
      <c r="H66"/>
    </row>
    <row r="67" spans="5:8" ht="14.45">
      <c r="H67"/>
    </row>
    <row r="68" spans="5:8" ht="14.45">
      <c r="H68"/>
    </row>
    <row r="69" spans="5:8" ht="14.45">
      <c r="H69"/>
    </row>
    <row r="70" spans="5:8" ht="14.45">
      <c r="H70"/>
    </row>
  </sheetData>
  <mergeCells count="4">
    <mergeCell ref="I15:M15"/>
    <mergeCell ref="I26:M26"/>
    <mergeCell ref="O26:S26"/>
    <mergeCell ref="U26:Y26"/>
  </mergeCells>
  <pageMargins left="0.7" right="0.7" top="0.75" bottom="0.75" header="0.3" footer="0.3"/>
  <pageSetup orientation="portrait" r:id="rId1"/>
  <ignoredErrors>
    <ignoredError sqref="E51 E5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L59"/>
  <sheetViews>
    <sheetView showGridLines="0" zoomScale="80" zoomScaleNormal="80" workbookViewId="0">
      <selection activeCell="C54" sqref="C54"/>
    </sheetView>
  </sheetViews>
  <sheetFormatPr defaultColWidth="8.85546875" defaultRowHeight="14.45"/>
  <cols>
    <col min="1" max="1" width="8.85546875" style="1"/>
    <col min="2" max="2" width="2.28515625" style="1" customWidth="1"/>
    <col min="3" max="3" width="49.28515625" style="1" customWidth="1"/>
    <col min="4" max="4" width="26.7109375" style="1" customWidth="1"/>
    <col min="5" max="5" width="25.140625" style="1" customWidth="1"/>
    <col min="6" max="7" width="26.7109375" style="1" customWidth="1"/>
    <col min="8" max="8" width="21" customWidth="1"/>
    <col min="9" max="9" width="9.140625"/>
    <col min="10" max="10" width="25.28515625" style="1" customWidth="1"/>
    <col min="11" max="16384" width="8.85546875" style="1"/>
  </cols>
  <sheetData>
    <row r="1" spans="1:12" ht="15.6">
      <c r="A1" s="190" t="s">
        <v>97</v>
      </c>
      <c r="B1" s="191"/>
      <c r="C1" s="191"/>
      <c r="D1" s="191"/>
      <c r="E1" s="191"/>
      <c r="F1" s="191"/>
      <c r="G1" s="191"/>
      <c r="H1" s="192"/>
      <c r="I1" s="192"/>
      <c r="J1" s="191"/>
      <c r="K1" s="191"/>
      <c r="L1" s="191"/>
    </row>
    <row r="2" spans="1:12">
      <c r="A2" s="51" t="s">
        <v>98</v>
      </c>
    </row>
    <row r="3" spans="1:12">
      <c r="A3" s="38"/>
    </row>
    <row r="4" spans="1:12" ht="13.15">
      <c r="B4" s="193" t="s">
        <v>99</v>
      </c>
      <c r="C4" s="194"/>
      <c r="D4" s="194"/>
      <c r="E4" s="194"/>
      <c r="F4" s="194"/>
      <c r="G4" s="194"/>
      <c r="H4" s="194"/>
      <c r="I4" s="194"/>
      <c r="J4" s="194"/>
      <c r="K4" s="194"/>
      <c r="L4" s="195"/>
    </row>
    <row r="5" spans="1:12">
      <c r="B5" s="51" t="s">
        <v>100</v>
      </c>
      <c r="C5" s="8"/>
      <c r="D5" s="8"/>
      <c r="E5" s="8"/>
      <c r="F5" s="8"/>
      <c r="G5" s="8"/>
      <c r="J5" s="9"/>
      <c r="K5" s="9"/>
      <c r="L5" s="12"/>
    </row>
    <row r="6" spans="1:12">
      <c r="B6" s="11"/>
      <c r="C6" s="18"/>
      <c r="D6" s="8" t="s">
        <v>101</v>
      </c>
      <c r="E6" s="8" t="s">
        <v>102</v>
      </c>
      <c r="F6" s="8" t="s">
        <v>103</v>
      </c>
      <c r="G6" s="8"/>
      <c r="J6" s="9"/>
      <c r="K6" s="9"/>
      <c r="L6" s="12"/>
    </row>
    <row r="7" spans="1:12">
      <c r="B7" s="11"/>
      <c r="C7" s="33" t="s">
        <v>104</v>
      </c>
      <c r="D7" s="4">
        <f>IF(E7=0,F7*$E$7,E7)</f>
        <v>0</v>
      </c>
      <c r="E7" s="205">
        <v>0</v>
      </c>
      <c r="F7" s="86">
        <v>1</v>
      </c>
      <c r="G7" s="8"/>
      <c r="J7" s="9"/>
      <c r="K7" s="9"/>
      <c r="L7" s="12"/>
    </row>
    <row r="8" spans="1:12">
      <c r="B8" s="11"/>
      <c r="C8" s="46" t="s">
        <v>105</v>
      </c>
      <c r="D8" s="4">
        <f t="shared" ref="D8:D9" si="0">IF(E8=0,F8*$E$7,E8)</f>
        <v>0</v>
      </c>
      <c r="E8" s="205">
        <v>0</v>
      </c>
      <c r="F8" s="110">
        <v>0</v>
      </c>
      <c r="G8" s="8"/>
      <c r="J8" s="9"/>
      <c r="K8" s="9"/>
      <c r="L8" s="12"/>
    </row>
    <row r="9" spans="1:12">
      <c r="B9" s="11"/>
      <c r="C9" s="46" t="s">
        <v>106</v>
      </c>
      <c r="D9" s="4">
        <f t="shared" si="0"/>
        <v>0</v>
      </c>
      <c r="E9" s="205">
        <v>0</v>
      </c>
      <c r="F9" s="110">
        <v>0</v>
      </c>
      <c r="G9" s="8"/>
      <c r="J9" s="9"/>
      <c r="K9" s="9"/>
      <c r="L9" s="12"/>
    </row>
    <row r="10" spans="1:12">
      <c r="B10" s="11"/>
      <c r="C10" s="46" t="s">
        <v>107</v>
      </c>
      <c r="D10" s="4">
        <f>IF(E10=0,F10*$E$7,E10)</f>
        <v>0</v>
      </c>
      <c r="E10" s="205">
        <v>0</v>
      </c>
      <c r="F10" s="110">
        <v>0</v>
      </c>
      <c r="G10" s="8"/>
      <c r="J10" s="9"/>
      <c r="K10" s="9"/>
      <c r="L10" s="12"/>
    </row>
    <row r="11" spans="1:12">
      <c r="B11" s="11"/>
      <c r="C11" s="45" t="s">
        <v>108</v>
      </c>
      <c r="D11" s="4">
        <f>IF(E11=0,F11*$E$7,E11)</f>
        <v>0</v>
      </c>
      <c r="E11" s="205">
        <v>0</v>
      </c>
      <c r="F11" s="110">
        <v>0</v>
      </c>
      <c r="G11" s="8"/>
      <c r="J11" s="9"/>
      <c r="K11" s="9"/>
      <c r="L11" s="12"/>
    </row>
    <row r="12" spans="1:12" ht="13.15">
      <c r="B12" s="11"/>
      <c r="C12" s="45" t="s">
        <v>109</v>
      </c>
      <c r="D12" s="4">
        <f>IF(E12=0,F12*$E$7,E12)</f>
        <v>0</v>
      </c>
      <c r="E12" s="205">
        <v>0</v>
      </c>
      <c r="F12" s="110">
        <v>0</v>
      </c>
      <c r="G12" s="8"/>
      <c r="H12" s="1"/>
      <c r="I12" s="1"/>
      <c r="J12" s="9"/>
      <c r="K12" s="9"/>
      <c r="L12" s="12"/>
    </row>
    <row r="13" spans="1:12" ht="13.15">
      <c r="B13" s="11"/>
      <c r="C13" s="45"/>
      <c r="D13" s="5"/>
      <c r="E13" s="5"/>
      <c r="F13" s="5"/>
      <c r="G13" s="8"/>
      <c r="H13" s="1"/>
      <c r="I13" s="1"/>
      <c r="J13" s="9"/>
      <c r="K13" s="9"/>
      <c r="L13" s="12"/>
    </row>
    <row r="14" spans="1:12" ht="13.15">
      <c r="B14" s="11"/>
      <c r="C14" s="33" t="s">
        <v>110</v>
      </c>
      <c r="D14" s="5"/>
      <c r="E14" s="5"/>
      <c r="F14" s="5"/>
      <c r="G14" s="8"/>
      <c r="H14" s="1"/>
      <c r="I14" s="1"/>
      <c r="J14" s="9"/>
      <c r="K14" s="9"/>
      <c r="L14" s="12"/>
    </row>
    <row r="15" spans="1:12" ht="13.15">
      <c r="B15" s="11"/>
      <c r="C15" s="32"/>
      <c r="D15" s="8" t="s">
        <v>101</v>
      </c>
      <c r="E15" s="8" t="s">
        <v>102</v>
      </c>
      <c r="F15" s="8" t="s">
        <v>111</v>
      </c>
      <c r="G15" s="8"/>
      <c r="H15" s="1"/>
      <c r="I15" s="1"/>
      <c r="J15" s="9"/>
      <c r="K15" s="9"/>
      <c r="L15" s="12"/>
    </row>
    <row r="16" spans="1:12" ht="13.15">
      <c r="B16" s="11"/>
      <c r="C16" s="33" t="s">
        <v>112</v>
      </c>
      <c r="D16" s="4">
        <f>IF(E16=0,F16*$E$16,E16)</f>
        <v>0</v>
      </c>
      <c r="E16" s="205">
        <v>0</v>
      </c>
      <c r="F16" s="86">
        <v>1</v>
      </c>
      <c r="G16" s="8"/>
      <c r="H16" s="1"/>
      <c r="I16" s="1"/>
      <c r="J16" s="9"/>
      <c r="K16" s="9"/>
      <c r="L16" s="12"/>
    </row>
    <row r="17" spans="2:12" ht="13.15">
      <c r="B17" s="11"/>
      <c r="C17" s="17" t="s">
        <v>113</v>
      </c>
      <c r="D17" s="4">
        <f t="shared" ref="D17:D18" si="1">IF(E17=0,F17*$E$16,E17)</f>
        <v>0</v>
      </c>
      <c r="E17" s="205">
        <v>0</v>
      </c>
      <c r="F17" s="110">
        <v>0</v>
      </c>
      <c r="G17" s="8"/>
      <c r="H17" s="1"/>
      <c r="I17" s="1"/>
      <c r="J17" s="9"/>
      <c r="K17" s="9"/>
      <c r="L17" s="12"/>
    </row>
    <row r="18" spans="2:12" ht="13.15">
      <c r="B18" s="11"/>
      <c r="C18" s="17" t="s">
        <v>114</v>
      </c>
      <c r="D18" s="4">
        <f t="shared" si="1"/>
        <v>0</v>
      </c>
      <c r="E18" s="205">
        <v>0</v>
      </c>
      <c r="F18" s="110">
        <v>0</v>
      </c>
      <c r="G18" s="8"/>
      <c r="H18" s="1"/>
      <c r="I18" s="1"/>
      <c r="J18" s="9"/>
      <c r="K18" s="9"/>
      <c r="L18" s="12"/>
    </row>
    <row r="19" spans="2:12" ht="13.15">
      <c r="B19" s="11"/>
      <c r="C19" s="17"/>
      <c r="D19" s="5"/>
      <c r="E19" s="5"/>
      <c r="F19" s="5"/>
      <c r="G19" s="8"/>
      <c r="H19" s="1"/>
      <c r="I19" s="1"/>
      <c r="J19" s="9"/>
      <c r="K19" s="9"/>
      <c r="L19" s="12"/>
    </row>
    <row r="20" spans="2:12" ht="13.15">
      <c r="B20" s="11"/>
      <c r="D20" s="8" t="s">
        <v>101</v>
      </c>
      <c r="E20" s="8" t="s">
        <v>102</v>
      </c>
      <c r="F20" s="8" t="s">
        <v>115</v>
      </c>
      <c r="G20" s="8"/>
      <c r="H20" s="1"/>
      <c r="I20" s="1"/>
      <c r="J20" s="9"/>
      <c r="K20" s="9"/>
      <c r="L20" s="12"/>
    </row>
    <row r="21" spans="2:12" ht="13.15">
      <c r="B21" s="94"/>
      <c r="C21" s="72" t="s">
        <v>116</v>
      </c>
      <c r="D21" s="4">
        <f>IF(E21=0,F21*$E$21,E21)</f>
        <v>0</v>
      </c>
      <c r="E21" s="205">
        <v>0</v>
      </c>
      <c r="F21" s="86">
        <v>1</v>
      </c>
      <c r="G21" s="8"/>
      <c r="H21" s="1"/>
      <c r="I21" s="1"/>
      <c r="J21" s="9"/>
      <c r="K21" s="9"/>
      <c r="L21" s="12"/>
    </row>
    <row r="22" spans="2:12" ht="13.15">
      <c r="B22" s="94"/>
      <c r="C22" s="17" t="s">
        <v>117</v>
      </c>
      <c r="D22" s="4">
        <f>IF(E22=0,F22*$E$21,E22)</f>
        <v>0</v>
      </c>
      <c r="E22" s="205">
        <v>0</v>
      </c>
      <c r="F22" s="110">
        <v>0</v>
      </c>
      <c r="G22" s="8"/>
      <c r="H22" s="1"/>
      <c r="I22" s="1"/>
      <c r="J22" s="9"/>
      <c r="K22" s="9"/>
      <c r="L22" s="12"/>
    </row>
    <row r="23" spans="2:12" ht="13.15">
      <c r="B23" s="94"/>
      <c r="C23" s="17" t="s">
        <v>118</v>
      </c>
      <c r="D23" s="4">
        <f>IF(E23=0,F23*$E$21,E23)</f>
        <v>0</v>
      </c>
      <c r="E23" s="205">
        <v>0</v>
      </c>
      <c r="F23" s="110">
        <v>0</v>
      </c>
      <c r="G23" s="8"/>
      <c r="H23" s="1"/>
      <c r="I23" s="1"/>
      <c r="J23" s="9"/>
      <c r="K23" s="9"/>
      <c r="L23" s="12"/>
    </row>
    <row r="24" spans="2:12" ht="13.15">
      <c r="B24" s="13"/>
      <c r="C24" s="14"/>
      <c r="D24" s="14"/>
      <c r="E24" s="14"/>
      <c r="F24" s="14"/>
      <c r="G24" s="14"/>
      <c r="H24" s="14"/>
      <c r="I24" s="14"/>
      <c r="J24" s="14"/>
      <c r="K24" s="14"/>
      <c r="L24" s="15"/>
    </row>
    <row r="26" spans="2:12" ht="13.15">
      <c r="B26" s="193" t="s">
        <v>119</v>
      </c>
      <c r="C26" s="194"/>
      <c r="D26" s="194"/>
      <c r="E26" s="194"/>
      <c r="F26" s="194"/>
      <c r="G26" s="194"/>
      <c r="H26" s="194"/>
      <c r="I26" s="194"/>
      <c r="J26" s="194"/>
      <c r="K26" s="194"/>
      <c r="L26" s="195"/>
    </row>
    <row r="27" spans="2:12" ht="13.15">
      <c r="B27" s="51" t="s">
        <v>120</v>
      </c>
      <c r="C27" s="9"/>
      <c r="D27" s="9"/>
      <c r="E27" s="9"/>
      <c r="F27" s="9"/>
      <c r="G27" s="9"/>
      <c r="H27" s="9"/>
      <c r="I27" s="9"/>
      <c r="J27" s="9"/>
      <c r="K27" s="9"/>
      <c r="L27" s="12"/>
    </row>
    <row r="28" spans="2:12" ht="13.15">
      <c r="B28" s="11"/>
      <c r="C28" s="9"/>
      <c r="D28" s="9"/>
      <c r="E28" s="9"/>
      <c r="F28" s="9"/>
      <c r="G28" s="9"/>
      <c r="H28" s="9"/>
      <c r="I28" s="9"/>
      <c r="J28" s="9"/>
      <c r="K28" s="9"/>
      <c r="L28" s="12"/>
    </row>
    <row r="29" spans="2:12" ht="13.15">
      <c r="B29" s="11"/>
      <c r="C29" s="9" t="s">
        <v>121</v>
      </c>
      <c r="D29" s="123" t="s">
        <v>122</v>
      </c>
      <c r="E29" s="34"/>
      <c r="F29" s="34"/>
      <c r="G29" s="34"/>
      <c r="H29" s="9"/>
      <c r="I29" s="9"/>
      <c r="J29" s="9"/>
      <c r="K29" s="9"/>
      <c r="L29" s="12"/>
    </row>
    <row r="30" spans="2:12" ht="13.15">
      <c r="B30" s="11"/>
      <c r="C30" s="9" t="s">
        <v>123</v>
      </c>
      <c r="D30" s="113">
        <v>0</v>
      </c>
      <c r="E30" s="5"/>
      <c r="F30" s="5"/>
      <c r="G30" s="5"/>
      <c r="H30" s="9"/>
      <c r="I30" s="9"/>
      <c r="J30" s="9"/>
      <c r="K30" s="9"/>
      <c r="L30" s="12"/>
    </row>
    <row r="31" spans="2:12" ht="13.15">
      <c r="B31" s="11"/>
      <c r="C31" s="9" t="s">
        <v>124</v>
      </c>
      <c r="D31" s="112">
        <v>1</v>
      </c>
      <c r="E31" s="5"/>
      <c r="F31" s="5"/>
      <c r="G31" s="5"/>
      <c r="H31" s="9"/>
      <c r="I31" s="9"/>
      <c r="J31" s="9"/>
      <c r="K31" s="9"/>
      <c r="L31" s="12"/>
    </row>
    <row r="32" spans="2:12" customFormat="1">
      <c r="B32" s="11"/>
      <c r="C32" s="59"/>
      <c r="D32" s="59"/>
      <c r="E32" s="59"/>
      <c r="F32" s="59"/>
      <c r="G32" s="59"/>
      <c r="H32" s="59"/>
      <c r="I32" s="59"/>
      <c r="J32" s="59"/>
      <c r="K32" s="59"/>
      <c r="L32" s="63"/>
    </row>
    <row r="33" spans="2:12" customFormat="1">
      <c r="B33" s="11"/>
      <c r="C33" s="69" t="s">
        <v>125</v>
      </c>
      <c r="D33" s="112">
        <v>0</v>
      </c>
      <c r="E33" s="59"/>
      <c r="F33" s="59"/>
      <c r="G33" s="59"/>
      <c r="H33" s="59"/>
      <c r="I33" s="59"/>
      <c r="J33" s="59"/>
      <c r="K33" s="59"/>
      <c r="L33" s="63"/>
    </row>
    <row r="34" spans="2:12" customFormat="1">
      <c r="B34" s="11"/>
      <c r="C34" s="69" t="s">
        <v>126</v>
      </c>
      <c r="D34" s="110">
        <v>0</v>
      </c>
      <c r="E34" s="59"/>
      <c r="F34" s="59"/>
      <c r="G34" s="59"/>
      <c r="H34" s="59"/>
      <c r="I34" s="59"/>
      <c r="J34" s="59"/>
      <c r="K34" s="59"/>
      <c r="L34" s="63"/>
    </row>
    <row r="35" spans="2:12" customFormat="1">
      <c r="B35" s="11"/>
      <c r="C35" s="59"/>
      <c r="D35" s="59"/>
      <c r="E35" s="59"/>
      <c r="F35" s="59"/>
      <c r="G35" s="59"/>
      <c r="H35" s="59"/>
      <c r="I35" s="59"/>
      <c r="J35" s="59"/>
      <c r="K35" s="59"/>
      <c r="L35" s="63"/>
    </row>
    <row r="36" spans="2:12" customFormat="1">
      <c r="B36" s="11"/>
      <c r="C36" s="59"/>
      <c r="D36" s="8" t="s">
        <v>68</v>
      </c>
      <c r="E36" s="8" t="s">
        <v>69</v>
      </c>
      <c r="F36" s="8" t="s">
        <v>70</v>
      </c>
      <c r="G36" s="8" t="s">
        <v>71</v>
      </c>
      <c r="H36" s="8" t="s">
        <v>72</v>
      </c>
      <c r="I36" s="59"/>
      <c r="J36" s="59"/>
      <c r="K36" s="59"/>
      <c r="L36" s="63"/>
    </row>
    <row r="37" spans="2:12" ht="13.15">
      <c r="B37" s="11"/>
      <c r="C37" s="9" t="s">
        <v>127</v>
      </c>
      <c r="D37" s="206">
        <f>D33*(1+$D$34)</f>
        <v>0</v>
      </c>
      <c r="E37" s="206">
        <f>D37*(1+$D$34)</f>
        <v>0</v>
      </c>
      <c r="F37" s="206">
        <f>E37*(1+$D$34)</f>
        <v>0</v>
      </c>
      <c r="G37" s="206">
        <f t="shared" ref="G37:H37" si="2">F37*(1+$D$34)</f>
        <v>0</v>
      </c>
      <c r="H37" s="206">
        <f t="shared" si="2"/>
        <v>0</v>
      </c>
      <c r="I37" s="9"/>
      <c r="J37" s="9"/>
      <c r="K37" s="9"/>
      <c r="L37" s="12"/>
    </row>
    <row r="38" spans="2:12" ht="13.15">
      <c r="B38" s="11"/>
      <c r="C38" s="9" t="s">
        <v>128</v>
      </c>
      <c r="D38" s="4">
        <f>$D$41*D37</f>
        <v>0</v>
      </c>
      <c r="E38" s="4">
        <f>$D$41*E37</f>
        <v>0</v>
      </c>
      <c r="F38" s="4">
        <f t="shared" ref="F38:H38" si="3">$D$41*F37</f>
        <v>0</v>
      </c>
      <c r="G38" s="4">
        <f t="shared" si="3"/>
        <v>0</v>
      </c>
      <c r="H38" s="4">
        <f t="shared" si="3"/>
        <v>0</v>
      </c>
      <c r="I38" s="9"/>
      <c r="J38" s="9"/>
      <c r="K38" s="9"/>
      <c r="L38" s="12"/>
    </row>
    <row r="39" spans="2:12" ht="13.15">
      <c r="B39" s="11"/>
      <c r="C39" s="9"/>
      <c r="D39" s="9"/>
      <c r="E39" s="9"/>
      <c r="F39" s="9"/>
      <c r="G39" s="9"/>
      <c r="H39" s="9"/>
      <c r="I39" s="9"/>
      <c r="J39" s="9"/>
      <c r="K39" s="9"/>
      <c r="L39" s="12"/>
    </row>
    <row r="40" spans="2:12" ht="13.15">
      <c r="B40" s="11"/>
      <c r="C40" s="18"/>
      <c r="D40" s="8" t="s">
        <v>101</v>
      </c>
      <c r="E40" s="8" t="s">
        <v>102</v>
      </c>
      <c r="F40" s="8" t="s">
        <v>103</v>
      </c>
      <c r="G40" s="9"/>
      <c r="H40" s="8"/>
      <c r="I40" s="9"/>
      <c r="J40" s="9"/>
      <c r="K40" s="9"/>
      <c r="L40" s="12"/>
    </row>
    <row r="41" spans="2:12" ht="13.15">
      <c r="B41" s="11"/>
      <c r="C41" s="33" t="s">
        <v>129</v>
      </c>
      <c r="D41" s="4">
        <f>IF(E41=0,F41*$E$41,E41)</f>
        <v>0</v>
      </c>
      <c r="E41" s="113">
        <v>0</v>
      </c>
      <c r="F41" s="86">
        <v>1</v>
      </c>
      <c r="G41" s="9"/>
      <c r="H41" s="9"/>
      <c r="I41" s="9"/>
      <c r="J41" s="50"/>
      <c r="K41" s="9"/>
      <c r="L41" s="12"/>
    </row>
    <row r="42" spans="2:12" ht="13.15">
      <c r="B42" s="11"/>
      <c r="C42" s="46" t="s">
        <v>105</v>
      </c>
      <c r="D42" s="4">
        <f t="shared" ref="D42:D46" si="4">IF(E42=0,F42*$E$41,E42)</f>
        <v>0</v>
      </c>
      <c r="E42" s="113">
        <v>0</v>
      </c>
      <c r="F42" s="110">
        <v>0</v>
      </c>
      <c r="G42" s="207"/>
      <c r="H42" s="35"/>
      <c r="I42" s="9"/>
      <c r="J42" s="9"/>
      <c r="K42" s="9"/>
      <c r="L42" s="12"/>
    </row>
    <row r="43" spans="2:12" ht="13.15">
      <c r="B43" s="11"/>
      <c r="C43" s="46" t="s">
        <v>106</v>
      </c>
      <c r="D43" s="4">
        <f t="shared" si="4"/>
        <v>0</v>
      </c>
      <c r="E43" s="113">
        <v>0</v>
      </c>
      <c r="F43" s="110">
        <v>0</v>
      </c>
      <c r="G43" s="9"/>
      <c r="H43" s="9"/>
      <c r="I43" s="9"/>
      <c r="J43" s="9"/>
      <c r="K43" s="9"/>
      <c r="L43" s="12"/>
    </row>
    <row r="44" spans="2:12" ht="13.15">
      <c r="B44" s="11"/>
      <c r="C44" s="46" t="s">
        <v>107</v>
      </c>
      <c r="D44" s="4">
        <f t="shared" si="4"/>
        <v>0</v>
      </c>
      <c r="E44" s="113">
        <v>0</v>
      </c>
      <c r="F44" s="110">
        <v>0</v>
      </c>
      <c r="G44" s="5"/>
      <c r="H44" s="9"/>
      <c r="I44" s="9"/>
      <c r="J44" s="9"/>
      <c r="K44" s="9"/>
      <c r="L44" s="12"/>
    </row>
    <row r="45" spans="2:12" ht="13.15">
      <c r="B45" s="11"/>
      <c r="C45" s="45" t="s">
        <v>108</v>
      </c>
      <c r="D45" s="4">
        <f t="shared" si="4"/>
        <v>0</v>
      </c>
      <c r="E45" s="113">
        <v>0</v>
      </c>
      <c r="F45" s="110">
        <v>0</v>
      </c>
      <c r="G45" s="5"/>
      <c r="H45" s="9"/>
      <c r="I45" s="9"/>
      <c r="J45" s="9"/>
      <c r="K45" s="9"/>
      <c r="L45" s="12"/>
    </row>
    <row r="46" spans="2:12" ht="13.15">
      <c r="B46" s="11"/>
      <c r="C46" s="45" t="s">
        <v>109</v>
      </c>
      <c r="D46" s="4">
        <f t="shared" si="4"/>
        <v>0</v>
      </c>
      <c r="E46" s="113">
        <v>0</v>
      </c>
      <c r="F46" s="110">
        <v>0</v>
      </c>
      <c r="G46" s="36"/>
      <c r="H46" s="9"/>
      <c r="I46" s="9"/>
      <c r="J46" s="9"/>
      <c r="K46" s="9"/>
      <c r="L46" s="12"/>
    </row>
    <row r="47" spans="2:12" ht="13.15">
      <c r="B47" s="13"/>
      <c r="C47" s="14"/>
      <c r="D47" s="14"/>
      <c r="E47" s="43"/>
      <c r="F47" s="43"/>
      <c r="G47" s="43"/>
      <c r="H47" s="14"/>
      <c r="I47" s="14"/>
      <c r="J47" s="14"/>
      <c r="K47" s="14"/>
      <c r="L47" s="15"/>
    </row>
    <row r="48" spans="2:12" customFormat="1"/>
    <row r="49" spans="1:12" ht="13.15">
      <c r="B49" s="193" t="s">
        <v>130</v>
      </c>
      <c r="C49" s="194"/>
      <c r="D49" s="194"/>
      <c r="E49" s="194"/>
      <c r="F49" s="194"/>
      <c r="G49" s="194"/>
      <c r="H49" s="194"/>
      <c r="I49" s="194"/>
      <c r="J49" s="194"/>
      <c r="K49" s="194"/>
      <c r="L49" s="195"/>
    </row>
    <row r="50" spans="1:12" ht="13.15">
      <c r="B50" s="11"/>
      <c r="C50" s="9"/>
      <c r="D50" s="9"/>
      <c r="E50" s="5"/>
      <c r="F50" s="5"/>
      <c r="G50" s="5"/>
      <c r="H50" s="9"/>
      <c r="I50" s="9"/>
      <c r="J50" s="9"/>
      <c r="K50" s="9"/>
      <c r="L50" s="12"/>
    </row>
    <row r="51" spans="1:12" ht="13.15">
      <c r="A51" s="9"/>
      <c r="B51" s="11"/>
      <c r="C51" s="8" t="s">
        <v>131</v>
      </c>
      <c r="D51" s="9"/>
      <c r="E51" s="9"/>
      <c r="F51" s="9"/>
      <c r="G51" s="9"/>
      <c r="H51" s="9"/>
      <c r="I51" s="9"/>
      <c r="J51" s="19"/>
      <c r="K51" s="9"/>
      <c r="L51" s="12"/>
    </row>
    <row r="52" spans="1:12" ht="13.15">
      <c r="A52" s="9"/>
      <c r="B52" s="11"/>
      <c r="C52" s="9" t="s">
        <v>132</v>
      </c>
      <c r="D52" s="112">
        <v>0</v>
      </c>
      <c r="E52" s="9"/>
      <c r="F52" s="9"/>
      <c r="G52" s="9"/>
      <c r="H52" s="9"/>
      <c r="I52" s="9"/>
      <c r="J52" s="9"/>
      <c r="K52" s="9"/>
      <c r="L52" s="12"/>
    </row>
    <row r="53" spans="1:12" ht="13.15">
      <c r="A53" s="9"/>
      <c r="B53" s="11"/>
      <c r="C53" s="17" t="s">
        <v>133</v>
      </c>
      <c r="D53" s="110">
        <v>0</v>
      </c>
      <c r="E53" s="9"/>
      <c r="F53" s="9"/>
      <c r="G53" s="9"/>
      <c r="H53" s="9"/>
      <c r="I53" s="9"/>
      <c r="J53" s="9"/>
      <c r="K53" s="9"/>
      <c r="L53" s="12"/>
    </row>
    <row r="54" spans="1:12" ht="13.15">
      <c r="A54" s="9"/>
      <c r="B54" s="13"/>
      <c r="C54" s="14"/>
      <c r="D54" s="14"/>
      <c r="E54" s="14"/>
      <c r="F54" s="14"/>
      <c r="G54" s="14"/>
      <c r="H54" s="14"/>
      <c r="I54" s="14"/>
      <c r="J54" s="14"/>
      <c r="K54" s="14"/>
      <c r="L54" s="15"/>
    </row>
    <row r="55" spans="1:12" ht="13.15">
      <c r="H55" s="1"/>
      <c r="I55" s="1"/>
    </row>
    <row r="56" spans="1:12" ht="13.15">
      <c r="H56" s="1"/>
      <c r="I56" s="1"/>
    </row>
    <row r="57" spans="1:12" ht="13.15">
      <c r="H57" s="1"/>
      <c r="I57" s="1"/>
    </row>
    <row r="58" spans="1:12" ht="13.15">
      <c r="H58" s="1"/>
      <c r="I58" s="1"/>
    </row>
    <row r="59" spans="1:12" ht="13.15">
      <c r="H59" s="1"/>
      <c r="I59" s="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B3:R210"/>
  <sheetViews>
    <sheetView showGridLines="0" zoomScale="90" zoomScaleNormal="90" workbookViewId="0">
      <selection activeCell="F218" sqref="F218"/>
    </sheetView>
  </sheetViews>
  <sheetFormatPr defaultColWidth="8.85546875" defaultRowHeight="13.15" outlineLevelRow="2"/>
  <cols>
    <col min="1" max="1" width="8.85546875" style="1"/>
    <col min="2" max="2" width="21.7109375" style="1" bestFit="1" customWidth="1"/>
    <col min="3" max="3" width="1.28515625" style="1" customWidth="1"/>
    <col min="4" max="4" width="5.7109375" style="1" customWidth="1"/>
    <col min="5" max="5" width="1.140625" style="1" customWidth="1"/>
    <col min="6" max="6" width="24.85546875" style="1" customWidth="1"/>
    <col min="7" max="7" width="1.140625" style="1" customWidth="1"/>
    <col min="8" max="8" width="17" style="1" bestFit="1" customWidth="1"/>
    <col min="9" max="9" width="1.140625" style="1" customWidth="1"/>
    <col min="10" max="10" width="45.28515625" style="1" bestFit="1" customWidth="1"/>
    <col min="11" max="16384" width="8.85546875" style="1"/>
  </cols>
  <sheetData>
    <row r="3" spans="2:18">
      <c r="B3" s="174" t="s">
        <v>77</v>
      </c>
      <c r="C3" s="8"/>
      <c r="D3" s="174" t="s">
        <v>78</v>
      </c>
      <c r="E3" s="8"/>
      <c r="F3" s="174" t="s">
        <v>79</v>
      </c>
      <c r="H3" s="174" t="s">
        <v>134</v>
      </c>
      <c r="J3" s="174" t="s">
        <v>135</v>
      </c>
    </row>
    <row r="4" spans="2:18">
      <c r="B4" s="8"/>
      <c r="C4" s="8"/>
      <c r="D4" s="8"/>
      <c r="E4" s="8"/>
      <c r="F4" s="8"/>
    </row>
    <row r="5" spans="2:18">
      <c r="B5" s="9"/>
      <c r="C5" s="9"/>
      <c r="D5" s="9"/>
      <c r="E5" s="9"/>
      <c r="F5" s="9"/>
    </row>
    <row r="6" spans="2:18">
      <c r="B6" s="23" t="s">
        <v>20</v>
      </c>
      <c r="C6" s="9"/>
      <c r="D6" s="9"/>
      <c r="E6" s="9"/>
      <c r="F6" s="9"/>
    </row>
    <row r="7" spans="2:18" hidden="1" outlineLevel="1">
      <c r="B7" s="23"/>
      <c r="C7" s="5"/>
      <c r="D7" s="175" t="s">
        <v>82</v>
      </c>
      <c r="E7" s="176"/>
      <c r="F7" s="23" t="s">
        <v>41</v>
      </c>
    </row>
    <row r="8" spans="2:18" hidden="1" outlineLevel="2">
      <c r="B8" s="23"/>
      <c r="C8" s="5"/>
      <c r="D8" s="175"/>
      <c r="E8" s="176"/>
      <c r="F8" s="23"/>
      <c r="H8" s="178" t="s">
        <v>136</v>
      </c>
      <c r="J8" s="167" t="s">
        <v>137</v>
      </c>
    </row>
    <row r="9" spans="2:18" ht="13.9" hidden="1" outlineLevel="2" thickBot="1">
      <c r="B9" s="23"/>
      <c r="C9" s="5"/>
      <c r="D9" s="175"/>
      <c r="E9" s="177"/>
      <c r="F9" s="23"/>
    </row>
    <row r="10" spans="2:18" ht="13.9" hidden="1" outlineLevel="2" thickBot="1">
      <c r="B10" s="23"/>
      <c r="C10" s="5"/>
      <c r="D10" s="175"/>
      <c r="E10" s="177"/>
      <c r="F10" s="23"/>
      <c r="H10" s="178" t="s">
        <v>138</v>
      </c>
      <c r="J10" s="167" t="s">
        <v>139</v>
      </c>
      <c r="R10" s="181"/>
    </row>
    <row r="11" spans="2:18" hidden="1" outlineLevel="2">
      <c r="B11" s="23"/>
      <c r="C11" s="5"/>
      <c r="D11" s="175"/>
      <c r="E11" s="177"/>
      <c r="F11" s="23"/>
      <c r="H11" s="178"/>
      <c r="R11" s="5"/>
    </row>
    <row r="12" spans="2:18" hidden="1" outlineLevel="2">
      <c r="B12" s="23"/>
      <c r="C12" s="5"/>
      <c r="D12" s="175"/>
      <c r="E12" s="177"/>
      <c r="F12" s="23"/>
      <c r="H12" s="178"/>
      <c r="J12" s="167" t="s">
        <v>140</v>
      </c>
      <c r="R12" s="5"/>
    </row>
    <row r="13" spans="2:18" hidden="1" outlineLevel="2">
      <c r="B13" s="23"/>
      <c r="C13" s="5"/>
      <c r="D13" s="175"/>
      <c r="E13" s="177"/>
      <c r="F13" s="23"/>
      <c r="H13" s="178"/>
      <c r="R13" s="5"/>
    </row>
    <row r="14" spans="2:18" hidden="1" outlineLevel="2">
      <c r="B14" s="23"/>
      <c r="C14" s="5"/>
      <c r="D14" s="175"/>
      <c r="E14" s="177"/>
      <c r="F14" s="23"/>
      <c r="H14" s="178"/>
      <c r="J14" s="167" t="s">
        <v>141</v>
      </c>
      <c r="R14" s="5"/>
    </row>
    <row r="15" spans="2:18" hidden="1" outlineLevel="2">
      <c r="B15" s="23"/>
      <c r="C15" s="5"/>
      <c r="D15" s="175"/>
      <c r="E15" s="177"/>
      <c r="F15" s="23"/>
      <c r="H15" s="178"/>
      <c r="R15" s="5"/>
    </row>
    <row r="16" spans="2:18" hidden="1" outlineLevel="2">
      <c r="B16" s="23"/>
      <c r="C16" s="5"/>
      <c r="D16" s="175"/>
      <c r="E16" s="177"/>
      <c r="F16" s="23"/>
      <c r="H16" s="178"/>
      <c r="J16" s="167" t="s">
        <v>142</v>
      </c>
      <c r="R16" s="5"/>
    </row>
    <row r="17" spans="2:18" ht="13.9" hidden="1" outlineLevel="2" thickBot="1">
      <c r="B17" s="23"/>
      <c r="C17" s="5"/>
      <c r="D17" s="175"/>
      <c r="E17" s="177"/>
      <c r="F17" s="23"/>
      <c r="H17" s="179"/>
      <c r="R17" s="5"/>
    </row>
    <row r="18" spans="2:18" ht="13.9" hidden="1" outlineLevel="2" thickBot="1">
      <c r="B18" s="23"/>
      <c r="C18" s="5"/>
      <c r="D18" s="175"/>
      <c r="E18" s="177"/>
      <c r="F18" s="23"/>
      <c r="H18" s="180" t="s">
        <v>143</v>
      </c>
      <c r="J18" s="167" t="s">
        <v>144</v>
      </c>
      <c r="Q18" s="181"/>
      <c r="R18" s="84"/>
    </row>
    <row r="19" spans="2:18" hidden="1" outlineLevel="2">
      <c r="B19" s="23"/>
      <c r="C19" s="5"/>
      <c r="D19" s="175"/>
      <c r="E19" s="177"/>
      <c r="F19" s="23"/>
      <c r="H19" s="180"/>
      <c r="Q19" s="5"/>
      <c r="R19" s="84"/>
    </row>
    <row r="20" spans="2:18" hidden="1" outlineLevel="2">
      <c r="B20" s="23"/>
      <c r="C20" s="5"/>
      <c r="D20" s="175"/>
      <c r="E20" s="177"/>
      <c r="F20" s="23"/>
      <c r="H20" s="180"/>
      <c r="J20" s="167" t="s">
        <v>145</v>
      </c>
      <c r="Q20" s="5"/>
      <c r="R20" s="84"/>
    </row>
    <row r="21" spans="2:18" hidden="1" outlineLevel="2">
      <c r="B21" s="23"/>
      <c r="C21" s="5"/>
      <c r="D21" s="175"/>
      <c r="E21" s="177"/>
      <c r="F21" s="23"/>
      <c r="H21" s="180"/>
      <c r="Q21" s="5"/>
      <c r="R21" s="84"/>
    </row>
    <row r="22" spans="2:18" hidden="1" outlineLevel="2">
      <c r="B22" s="23"/>
      <c r="C22" s="5"/>
      <c r="D22" s="175"/>
      <c r="E22" s="177"/>
      <c r="F22" s="23"/>
      <c r="H22" s="180"/>
      <c r="J22" s="167" t="s">
        <v>146</v>
      </c>
      <c r="Q22" s="5"/>
      <c r="R22" s="84"/>
    </row>
    <row r="23" spans="2:18" hidden="1" outlineLevel="2">
      <c r="B23" s="23"/>
      <c r="C23" s="5"/>
      <c r="D23" s="175"/>
      <c r="E23" s="177"/>
      <c r="F23" s="23"/>
      <c r="H23" s="180"/>
      <c r="Q23" s="5"/>
      <c r="R23" s="84"/>
    </row>
    <row r="24" spans="2:18" hidden="1" outlineLevel="2">
      <c r="B24" s="23"/>
      <c r="C24" s="5"/>
      <c r="D24" s="175"/>
      <c r="E24" s="177"/>
      <c r="F24" s="23"/>
      <c r="H24" s="180"/>
      <c r="J24" s="167" t="s">
        <v>147</v>
      </c>
      <c r="Q24" s="5"/>
      <c r="R24" s="84"/>
    </row>
    <row r="25" spans="2:18" ht="13.9" hidden="1" outlineLevel="1">
      <c r="B25" s="23"/>
      <c r="C25" s="5"/>
      <c r="D25" s="177"/>
      <c r="E25" s="177"/>
      <c r="F25" s="5"/>
      <c r="H25" s="22"/>
      <c r="Q25" s="76"/>
      <c r="R25" s="5"/>
    </row>
    <row r="26" spans="2:18" ht="14.45" hidden="1" outlineLevel="1" thickBot="1">
      <c r="B26" s="23"/>
      <c r="C26" s="5"/>
      <c r="D26" s="175" t="s">
        <v>83</v>
      </c>
      <c r="E26" s="176"/>
      <c r="F26" s="23" t="s">
        <v>43</v>
      </c>
      <c r="H26" s="22"/>
      <c r="Q26" s="76"/>
      <c r="R26" s="5"/>
    </row>
    <row r="27" spans="2:18" ht="13.9" hidden="1" outlineLevel="2" thickBot="1">
      <c r="B27" s="23"/>
      <c r="C27" s="5"/>
      <c r="D27" s="175"/>
      <c r="F27" s="23"/>
      <c r="H27" s="178" t="s">
        <v>138</v>
      </c>
      <c r="J27" s="3" t="s">
        <v>148</v>
      </c>
      <c r="Q27" s="181"/>
      <c r="R27" s="181"/>
    </row>
    <row r="28" spans="2:18" ht="13.9" hidden="1" outlineLevel="2" thickBot="1">
      <c r="B28" s="23"/>
      <c r="C28" s="5"/>
      <c r="D28" s="175"/>
      <c r="E28" s="176"/>
      <c r="F28" s="23"/>
      <c r="H28" s="178"/>
      <c r="J28" s="5"/>
      <c r="Q28" s="5"/>
      <c r="R28" s="5"/>
    </row>
    <row r="29" spans="2:18" ht="13.9" hidden="1" outlineLevel="2" thickBot="1">
      <c r="B29" s="23"/>
      <c r="C29" s="5"/>
      <c r="D29" s="175"/>
      <c r="E29" s="176"/>
      <c r="F29" s="23"/>
      <c r="H29" s="178"/>
      <c r="J29" s="3" t="s">
        <v>149</v>
      </c>
      <c r="Q29" s="5"/>
      <c r="R29" s="5"/>
    </row>
    <row r="30" spans="2:18" ht="13.9" hidden="1" outlineLevel="2" thickBot="1">
      <c r="B30" s="23"/>
      <c r="C30" s="5"/>
      <c r="D30" s="175"/>
      <c r="E30" s="176"/>
      <c r="F30" s="23"/>
      <c r="H30" s="178"/>
      <c r="J30" s="5"/>
      <c r="Q30" s="5"/>
      <c r="R30" s="5"/>
    </row>
    <row r="31" spans="2:18" ht="13.9" hidden="1" outlineLevel="2" thickBot="1">
      <c r="B31" s="23"/>
      <c r="C31" s="5"/>
      <c r="D31" s="175"/>
      <c r="E31" s="176"/>
      <c r="F31" s="23"/>
      <c r="H31" s="178"/>
      <c r="J31" s="3" t="s">
        <v>150</v>
      </c>
      <c r="Q31" s="5"/>
      <c r="R31" s="5"/>
    </row>
    <row r="32" spans="2:18" ht="14.45" hidden="1" outlineLevel="2" thickBot="1">
      <c r="B32" s="23"/>
      <c r="C32" s="5"/>
      <c r="D32" s="175"/>
      <c r="E32" s="176"/>
      <c r="F32" s="23"/>
      <c r="H32" s="178"/>
      <c r="J32" s="48"/>
      <c r="Q32" s="5"/>
      <c r="R32" s="5"/>
    </row>
    <row r="33" spans="2:18" ht="13.9" hidden="1" outlineLevel="2" thickBot="1">
      <c r="B33" s="23"/>
      <c r="C33" s="5"/>
      <c r="D33" s="175"/>
      <c r="E33" s="177"/>
      <c r="F33" s="23"/>
      <c r="H33" s="178"/>
      <c r="J33" s="3" t="s">
        <v>142</v>
      </c>
      <c r="Q33" s="5"/>
      <c r="R33" s="5"/>
    </row>
    <row r="34" spans="2:18" ht="13.9" hidden="1" outlineLevel="2" thickBot="1">
      <c r="B34" s="23"/>
      <c r="C34" s="5"/>
      <c r="D34" s="175"/>
      <c r="E34" s="176"/>
      <c r="F34" s="23"/>
      <c r="J34" s="6"/>
      <c r="Q34" s="181"/>
      <c r="R34" s="84"/>
    </row>
    <row r="35" spans="2:18" ht="13.9" hidden="1" outlineLevel="2" thickBot="1">
      <c r="B35" s="23"/>
      <c r="C35" s="5"/>
      <c r="D35" s="175"/>
      <c r="E35" s="176"/>
      <c r="F35" s="23"/>
      <c r="H35" s="180" t="s">
        <v>143</v>
      </c>
      <c r="J35" s="3" t="s">
        <v>151</v>
      </c>
      <c r="Q35" s="5"/>
      <c r="R35" s="84"/>
    </row>
    <row r="36" spans="2:18" ht="13.9" hidden="1" outlineLevel="2" thickBot="1">
      <c r="B36" s="23"/>
      <c r="C36" s="5"/>
      <c r="D36" s="175"/>
      <c r="E36" s="176"/>
      <c r="F36" s="23"/>
      <c r="H36" s="180"/>
      <c r="J36" s="9"/>
      <c r="Q36" s="5"/>
      <c r="R36" s="84"/>
    </row>
    <row r="37" spans="2:18" ht="13.9" hidden="1" outlineLevel="2" thickBot="1">
      <c r="B37" s="23"/>
      <c r="C37" s="5"/>
      <c r="D37" s="175"/>
      <c r="E37" s="176"/>
      <c r="F37" s="23"/>
      <c r="H37" s="180"/>
      <c r="J37" s="3" t="s">
        <v>152</v>
      </c>
      <c r="Q37" s="5"/>
      <c r="R37" s="84"/>
    </row>
    <row r="38" spans="2:18" ht="13.9" hidden="1" outlineLevel="2" thickBot="1">
      <c r="B38" s="23"/>
      <c r="C38" s="5"/>
      <c r="D38" s="175"/>
      <c r="E38" s="176"/>
      <c r="F38" s="23"/>
      <c r="H38" s="180"/>
      <c r="J38" s="9"/>
      <c r="Q38" s="5"/>
      <c r="R38" s="84"/>
    </row>
    <row r="39" spans="2:18" ht="13.9" hidden="1" outlineLevel="2" thickBot="1">
      <c r="B39" s="23"/>
      <c r="C39" s="5"/>
      <c r="D39" s="175"/>
      <c r="E39" s="176"/>
      <c r="F39" s="23"/>
      <c r="H39" s="180"/>
      <c r="J39" s="3" t="s">
        <v>153</v>
      </c>
      <c r="Q39" s="5"/>
      <c r="R39" s="84"/>
    </row>
    <row r="40" spans="2:18" ht="13.9" hidden="1" outlineLevel="2" thickBot="1">
      <c r="B40" s="23"/>
      <c r="C40" s="5"/>
      <c r="D40" s="175"/>
      <c r="E40" s="176"/>
      <c r="F40" s="23"/>
      <c r="H40" s="180"/>
      <c r="J40" s="9"/>
      <c r="Q40" s="5"/>
      <c r="R40" s="84"/>
    </row>
    <row r="41" spans="2:18" ht="13.9" hidden="1" outlineLevel="2" thickBot="1">
      <c r="B41" s="23"/>
      <c r="D41" s="175"/>
      <c r="F41" s="23"/>
      <c r="H41" s="180"/>
      <c r="J41" s="3" t="s">
        <v>154</v>
      </c>
      <c r="Q41" s="5"/>
      <c r="R41" s="6"/>
    </row>
    <row r="42" spans="2:18" ht="14.45" hidden="1" outlineLevel="2" thickBot="1">
      <c r="B42" s="23"/>
      <c r="D42" s="175"/>
      <c r="F42" s="23"/>
      <c r="H42" s="180"/>
      <c r="J42" s="48"/>
      <c r="Q42" s="5"/>
      <c r="R42" s="181"/>
    </row>
    <row r="43" spans="2:18" ht="13.9" hidden="1" outlineLevel="2" thickBot="1">
      <c r="B43" s="23"/>
      <c r="D43" s="175"/>
      <c r="F43" s="23"/>
      <c r="H43" s="180"/>
      <c r="J43" s="3" t="s">
        <v>146</v>
      </c>
      <c r="Q43" s="22"/>
      <c r="R43" s="6"/>
    </row>
    <row r="44" spans="2:18" hidden="1" outlineLevel="2">
      <c r="B44" s="23"/>
      <c r="D44" s="175"/>
      <c r="F44" s="23"/>
      <c r="H44" s="180"/>
      <c r="J44" s="9"/>
      <c r="R44" s="5"/>
    </row>
    <row r="45" spans="2:18" hidden="1" outlineLevel="2">
      <c r="B45" s="23"/>
      <c r="D45" s="175"/>
      <c r="F45" s="23"/>
      <c r="H45" s="180"/>
      <c r="J45" s="23" t="s">
        <v>147</v>
      </c>
      <c r="R45" s="84"/>
    </row>
    <row r="46" spans="2:18" hidden="1" outlineLevel="1">
      <c r="R46" s="5"/>
    </row>
    <row r="47" spans="2:18" ht="13.9" collapsed="1" thickBot="1">
      <c r="R47" s="5"/>
    </row>
    <row r="48" spans="2:18" ht="13.9" thickBot="1">
      <c r="B48" s="155"/>
      <c r="C48" s="155"/>
      <c r="D48" s="155"/>
      <c r="E48" s="155"/>
      <c r="F48" s="155"/>
      <c r="G48" s="155"/>
      <c r="H48" s="155"/>
      <c r="I48" s="155"/>
      <c r="J48" s="155"/>
      <c r="R48" s="181"/>
    </row>
    <row r="49" spans="2:18">
      <c r="B49" s="23" t="s">
        <v>155</v>
      </c>
      <c r="C49" s="9"/>
      <c r="D49" s="9"/>
      <c r="E49" s="9"/>
      <c r="F49" s="9"/>
      <c r="G49" s="9"/>
      <c r="H49" s="9"/>
      <c r="I49" s="9"/>
      <c r="J49" s="9"/>
      <c r="R49" s="5"/>
    </row>
    <row r="50" spans="2:18" ht="13.9" hidden="1" outlineLevel="1" thickBot="1">
      <c r="B50" s="23"/>
      <c r="C50" s="9"/>
      <c r="D50" s="175" t="s">
        <v>84</v>
      </c>
      <c r="E50" s="176"/>
      <c r="F50" s="23" t="s">
        <v>46</v>
      </c>
      <c r="G50" s="9"/>
      <c r="H50" s="9"/>
      <c r="I50" s="9"/>
      <c r="J50" s="9"/>
      <c r="R50" s="5"/>
    </row>
    <row r="51" spans="2:18" ht="13.9" hidden="1" outlineLevel="2" thickBot="1">
      <c r="B51" s="23"/>
      <c r="C51" s="5"/>
      <c r="D51" s="175"/>
      <c r="F51" s="23"/>
      <c r="H51" s="180" t="s">
        <v>136</v>
      </c>
      <c r="J51" s="3" t="s">
        <v>156</v>
      </c>
      <c r="R51" s="5"/>
    </row>
    <row r="52" spans="2:18" ht="13.9" hidden="1" outlineLevel="2" thickBot="1">
      <c r="B52" s="23"/>
      <c r="C52" s="5"/>
      <c r="D52" s="175"/>
      <c r="E52" s="176"/>
      <c r="F52" s="23"/>
      <c r="H52" s="180"/>
      <c r="R52" s="5"/>
    </row>
    <row r="53" spans="2:18" ht="13.9" hidden="1" outlineLevel="2" thickBot="1">
      <c r="B53" s="23"/>
      <c r="C53" s="5"/>
      <c r="D53" s="175"/>
      <c r="E53" s="176"/>
      <c r="F53" s="23"/>
      <c r="H53" s="180"/>
      <c r="J53" s="117" t="s">
        <v>157</v>
      </c>
      <c r="R53" s="5"/>
    </row>
    <row r="54" spans="2:18" ht="13.9" hidden="1" outlineLevel="2" thickBot="1">
      <c r="B54" s="23"/>
      <c r="C54" s="5"/>
      <c r="D54" s="175"/>
      <c r="E54" s="176"/>
      <c r="F54" s="23"/>
      <c r="J54" s="84"/>
      <c r="R54" s="5"/>
    </row>
    <row r="55" spans="2:18" ht="13.9" hidden="1" outlineLevel="2" thickBot="1">
      <c r="B55" s="23"/>
      <c r="C55" s="5"/>
      <c r="D55" s="175"/>
      <c r="E55" s="176"/>
      <c r="F55" s="23"/>
      <c r="H55" s="180" t="s">
        <v>138</v>
      </c>
      <c r="J55" s="3" t="s">
        <v>158</v>
      </c>
      <c r="R55" s="5"/>
    </row>
    <row r="56" spans="2:18" ht="13.9" hidden="1" outlineLevel="2" thickBot="1">
      <c r="B56" s="23"/>
      <c r="C56" s="5"/>
      <c r="D56" s="175"/>
      <c r="E56" s="176"/>
      <c r="F56" s="23"/>
      <c r="H56" s="180"/>
      <c r="R56" s="5"/>
    </row>
    <row r="57" spans="2:18" ht="13.9" hidden="1" outlineLevel="2" thickBot="1">
      <c r="B57" s="23"/>
      <c r="C57" s="5"/>
      <c r="D57" s="175"/>
      <c r="E57" s="176"/>
      <c r="F57" s="23"/>
      <c r="H57" s="180"/>
      <c r="J57" s="3" t="s">
        <v>159</v>
      </c>
      <c r="R57" s="84"/>
    </row>
    <row r="58" spans="2:18" ht="13.9" hidden="1" outlineLevel="2" thickBot="1">
      <c r="B58" s="23"/>
      <c r="C58" s="5"/>
      <c r="D58" s="175"/>
      <c r="E58" s="176"/>
      <c r="F58" s="23"/>
      <c r="H58" s="22"/>
      <c r="I58" s="22"/>
      <c r="J58" s="5"/>
      <c r="R58" s="84"/>
    </row>
    <row r="59" spans="2:18" ht="13.9" hidden="1" outlineLevel="2" thickBot="1">
      <c r="B59" s="23"/>
      <c r="C59" s="5"/>
      <c r="D59" s="175"/>
      <c r="E59" s="176"/>
      <c r="F59" s="23"/>
      <c r="H59" s="180" t="s">
        <v>143</v>
      </c>
      <c r="I59" s="22"/>
      <c r="J59" s="3" t="s">
        <v>160</v>
      </c>
      <c r="R59" s="84"/>
    </row>
    <row r="60" spans="2:18" ht="15" hidden="1" outlineLevel="2" thickBot="1">
      <c r="B60" s="23"/>
      <c r="C60" s="5"/>
      <c r="D60" s="175"/>
      <c r="E60" s="176"/>
      <c r="F60" s="23"/>
      <c r="H60" s="180"/>
      <c r="I60" s="22"/>
      <c r="J60" s="59"/>
      <c r="R60" s="84"/>
    </row>
    <row r="61" spans="2:18" ht="15" hidden="1" outlineLevel="2" thickBot="1">
      <c r="B61" s="167"/>
      <c r="D61" s="167"/>
      <c r="F61" s="167"/>
      <c r="H61" s="180"/>
      <c r="J61" s="3" t="s">
        <v>161</v>
      </c>
      <c r="R61" s="182"/>
    </row>
    <row r="62" spans="2:18" ht="13.9" hidden="1" outlineLevel="2" thickBot="1">
      <c r="B62" s="167"/>
      <c r="D62" s="167"/>
      <c r="F62" s="167"/>
      <c r="H62" s="180"/>
      <c r="J62" s="8"/>
      <c r="R62" s="181"/>
    </row>
    <row r="63" spans="2:18" ht="13.9" hidden="1" outlineLevel="2" thickBot="1">
      <c r="B63" s="167"/>
      <c r="D63" s="167"/>
      <c r="F63" s="167"/>
      <c r="H63" s="180"/>
      <c r="J63" s="3" t="s">
        <v>146</v>
      </c>
    </row>
    <row r="64" spans="2:18" ht="13.9" hidden="1" outlineLevel="2">
      <c r="B64" s="167"/>
      <c r="D64" s="167"/>
      <c r="F64" s="167"/>
      <c r="H64" s="180"/>
      <c r="J64" s="48"/>
    </row>
    <row r="65" spans="2:10" hidden="1" outlineLevel="2">
      <c r="B65" s="167"/>
      <c r="D65" s="167"/>
      <c r="F65" s="167"/>
      <c r="H65" s="180"/>
      <c r="J65" s="23" t="s">
        <v>147</v>
      </c>
    </row>
    <row r="66" spans="2:10" hidden="1" outlineLevel="1"/>
    <row r="67" spans="2:10" collapsed="1"/>
    <row r="68" spans="2:10">
      <c r="B68" s="155"/>
      <c r="C68" s="155"/>
      <c r="D68" s="155"/>
      <c r="E68" s="155"/>
      <c r="F68" s="155"/>
      <c r="G68" s="155"/>
      <c r="H68" s="155"/>
      <c r="I68" s="155"/>
      <c r="J68" s="155"/>
    </row>
    <row r="69" spans="2:10">
      <c r="B69" s="23" t="s">
        <v>28</v>
      </c>
      <c r="C69" s="9"/>
      <c r="D69" s="9"/>
      <c r="E69" s="9"/>
      <c r="F69" s="9"/>
      <c r="G69" s="9"/>
      <c r="H69" s="9"/>
      <c r="I69" s="9"/>
      <c r="J69" s="9"/>
    </row>
    <row r="70" spans="2:10" ht="13.9" hidden="1" outlineLevel="1" thickBot="1">
      <c r="B70" s="23"/>
      <c r="C70" s="9"/>
      <c r="D70" s="175" t="s">
        <v>85</v>
      </c>
      <c r="E70" s="176"/>
      <c r="F70" s="23" t="s">
        <v>49</v>
      </c>
      <c r="G70" s="9"/>
      <c r="H70" s="9"/>
      <c r="I70" s="9"/>
      <c r="J70" s="9"/>
    </row>
    <row r="71" spans="2:10" ht="13.9" hidden="1" outlineLevel="2" thickBot="1">
      <c r="B71" s="23"/>
      <c r="C71" s="5"/>
      <c r="D71" s="175"/>
      <c r="E71" s="176"/>
      <c r="F71" s="23"/>
      <c r="H71" s="180" t="s">
        <v>136</v>
      </c>
      <c r="J71" s="3" t="s">
        <v>162</v>
      </c>
    </row>
    <row r="72" spans="2:10" ht="13.9" hidden="1" outlineLevel="2" thickBot="1">
      <c r="B72" s="23"/>
      <c r="C72" s="5"/>
      <c r="D72" s="175"/>
      <c r="E72" s="176"/>
      <c r="F72" s="23"/>
      <c r="H72" s="180"/>
    </row>
    <row r="73" spans="2:10" ht="13.9" hidden="1" outlineLevel="2" thickBot="1">
      <c r="B73" s="23"/>
      <c r="C73" s="5"/>
      <c r="D73" s="175"/>
      <c r="E73" s="176"/>
      <c r="F73" s="23"/>
      <c r="H73" s="180"/>
      <c r="J73" s="3" t="s">
        <v>157</v>
      </c>
    </row>
    <row r="74" spans="2:10" ht="13.9" hidden="1" outlineLevel="2" thickBot="1">
      <c r="B74" s="23"/>
      <c r="C74" s="5"/>
      <c r="D74" s="175"/>
      <c r="E74" s="176"/>
      <c r="F74" s="23"/>
    </row>
    <row r="75" spans="2:10" ht="13.9" hidden="1" outlineLevel="2" thickBot="1">
      <c r="B75" s="23"/>
      <c r="C75" s="5"/>
      <c r="D75" s="175"/>
      <c r="E75" s="176"/>
      <c r="F75" s="23"/>
      <c r="H75" s="180" t="s">
        <v>138</v>
      </c>
      <c r="J75" s="3" t="s">
        <v>163</v>
      </c>
    </row>
    <row r="76" spans="2:10" ht="13.9" hidden="1" outlineLevel="2" thickBot="1">
      <c r="B76" s="23"/>
      <c r="C76" s="5"/>
      <c r="D76" s="175"/>
      <c r="E76" s="176"/>
      <c r="F76" s="23"/>
      <c r="H76" s="180"/>
      <c r="J76" s="181"/>
    </row>
    <row r="77" spans="2:10" ht="13.9" hidden="1" outlineLevel="2" thickBot="1">
      <c r="B77" s="23"/>
      <c r="C77" s="5"/>
      <c r="D77" s="175"/>
      <c r="E77" s="176"/>
      <c r="F77" s="23"/>
      <c r="H77" s="180"/>
      <c r="J77" s="3" t="s">
        <v>164</v>
      </c>
    </row>
    <row r="78" spans="2:10" ht="13.9" hidden="1" outlineLevel="2" thickBot="1">
      <c r="B78" s="23"/>
      <c r="C78" s="5"/>
      <c r="D78" s="175"/>
      <c r="E78" s="176"/>
      <c r="F78" s="23"/>
      <c r="H78" s="180"/>
      <c r="J78" s="181"/>
    </row>
    <row r="79" spans="2:10" ht="13.9" hidden="1" outlineLevel="2" thickBot="1">
      <c r="B79" s="23"/>
      <c r="C79" s="5"/>
      <c r="D79" s="175"/>
      <c r="E79" s="176"/>
      <c r="F79" s="23"/>
      <c r="H79" s="180"/>
      <c r="J79" s="3" t="s">
        <v>142</v>
      </c>
    </row>
    <row r="80" spans="2:10" ht="13.9" hidden="1" outlineLevel="2" thickBot="1">
      <c r="B80" s="23"/>
      <c r="C80" s="5"/>
      <c r="D80" s="175"/>
      <c r="E80" s="176"/>
      <c r="F80" s="23"/>
    </row>
    <row r="81" spans="2:10" ht="13.9" hidden="1" outlineLevel="2" thickBot="1">
      <c r="B81" s="23"/>
      <c r="C81" s="5"/>
      <c r="D81" s="175"/>
      <c r="E81" s="176"/>
      <c r="F81" s="23"/>
      <c r="H81" s="180" t="s">
        <v>143</v>
      </c>
      <c r="J81" s="3" t="s">
        <v>165</v>
      </c>
    </row>
    <row r="82" spans="2:10" ht="13.9" hidden="1" outlineLevel="2" thickBot="1">
      <c r="B82" s="23"/>
      <c r="C82" s="5"/>
      <c r="D82" s="175"/>
      <c r="E82" s="176"/>
      <c r="F82" s="23"/>
      <c r="H82" s="180"/>
      <c r="J82" s="6"/>
    </row>
    <row r="83" spans="2:10" ht="13.9" hidden="1" outlineLevel="2" thickBot="1">
      <c r="B83" s="23"/>
      <c r="C83" s="5"/>
      <c r="D83" s="175"/>
      <c r="E83" s="176"/>
      <c r="F83" s="23"/>
      <c r="H83" s="180"/>
      <c r="J83" s="3" t="s">
        <v>146</v>
      </c>
    </row>
    <row r="84" spans="2:10" hidden="1" outlineLevel="2">
      <c r="B84" s="23"/>
      <c r="C84" s="5"/>
      <c r="D84" s="175"/>
      <c r="E84" s="176"/>
      <c r="F84" s="23"/>
      <c r="H84" s="180"/>
      <c r="J84" s="6"/>
    </row>
    <row r="85" spans="2:10" hidden="1" outlineLevel="2">
      <c r="B85" s="23"/>
      <c r="C85" s="5"/>
      <c r="D85" s="175"/>
      <c r="E85" s="176"/>
      <c r="F85" s="23"/>
      <c r="H85" s="180"/>
      <c r="J85" s="23" t="s">
        <v>147</v>
      </c>
    </row>
    <row r="86" spans="2:10" hidden="1" outlineLevel="1">
      <c r="B86" s="23"/>
      <c r="C86" s="5"/>
      <c r="D86" s="177"/>
      <c r="E86" s="177"/>
      <c r="F86" s="5"/>
    </row>
    <row r="87" spans="2:10" ht="13.9" hidden="1" outlineLevel="1" thickBot="1">
      <c r="B87" s="23"/>
      <c r="C87" s="5"/>
      <c r="D87" s="175" t="s">
        <v>86</v>
      </c>
      <c r="E87" s="176"/>
      <c r="F87" s="23" t="s">
        <v>51</v>
      </c>
    </row>
    <row r="88" spans="2:10" ht="13.9" hidden="1" outlineLevel="2" thickBot="1">
      <c r="B88" s="23"/>
      <c r="C88" s="5"/>
      <c r="D88" s="175"/>
      <c r="E88" s="176"/>
      <c r="F88" s="23"/>
      <c r="H88" s="180" t="s">
        <v>136</v>
      </c>
      <c r="J88" s="3" t="s">
        <v>166</v>
      </c>
    </row>
    <row r="89" spans="2:10" ht="13.9" hidden="1" outlineLevel="2" thickBot="1">
      <c r="B89" s="23"/>
      <c r="C89" s="5"/>
      <c r="D89" s="175"/>
      <c r="E89" s="176"/>
      <c r="F89" s="23"/>
    </row>
    <row r="90" spans="2:10" ht="13.9" hidden="1" outlineLevel="2" thickBot="1">
      <c r="B90" s="23"/>
      <c r="C90" s="5"/>
      <c r="D90" s="175"/>
      <c r="E90" s="176"/>
      <c r="F90" s="23"/>
      <c r="H90" s="180" t="s">
        <v>138</v>
      </c>
      <c r="J90" s="3" t="s">
        <v>163</v>
      </c>
    </row>
    <row r="91" spans="2:10" ht="13.9" hidden="1" outlineLevel="2" thickBot="1">
      <c r="B91" s="23"/>
      <c r="C91" s="5"/>
      <c r="D91" s="175"/>
      <c r="E91" s="176"/>
      <c r="F91" s="23"/>
      <c r="H91" s="180"/>
      <c r="J91" s="181"/>
    </row>
    <row r="92" spans="2:10" ht="13.9" hidden="1" outlineLevel="2" thickBot="1">
      <c r="B92" s="23"/>
      <c r="C92" s="5"/>
      <c r="D92" s="175"/>
      <c r="E92" s="176"/>
      <c r="F92" s="23"/>
      <c r="H92" s="180"/>
      <c r="J92" s="3" t="s">
        <v>164</v>
      </c>
    </row>
    <row r="93" spans="2:10" ht="13.9" hidden="1" outlineLevel="2" thickBot="1">
      <c r="B93" s="23"/>
      <c r="C93" s="5"/>
      <c r="D93" s="175"/>
      <c r="E93" s="176"/>
      <c r="F93" s="23"/>
      <c r="H93" s="180"/>
      <c r="J93" s="181"/>
    </row>
    <row r="94" spans="2:10" ht="13.9" hidden="1" outlineLevel="2" thickBot="1">
      <c r="B94" s="23"/>
      <c r="C94" s="5"/>
      <c r="D94" s="175"/>
      <c r="E94" s="176"/>
      <c r="F94" s="23"/>
      <c r="H94" s="180"/>
      <c r="J94" s="3" t="s">
        <v>142</v>
      </c>
    </row>
    <row r="95" spans="2:10" ht="13.9" hidden="1" outlineLevel="2" thickBot="1">
      <c r="B95" s="23"/>
      <c r="C95" s="5"/>
      <c r="D95" s="175"/>
      <c r="E95" s="176"/>
      <c r="F95" s="23"/>
    </row>
    <row r="96" spans="2:10" ht="13.9" hidden="1" outlineLevel="2" thickBot="1">
      <c r="B96" s="23"/>
      <c r="C96" s="5"/>
      <c r="D96" s="175"/>
      <c r="E96" s="176"/>
      <c r="F96" s="23"/>
      <c r="H96" s="180" t="s">
        <v>143</v>
      </c>
      <c r="J96" s="3" t="s">
        <v>165</v>
      </c>
    </row>
    <row r="97" spans="2:10" hidden="1" outlineLevel="2">
      <c r="B97" s="23"/>
      <c r="C97" s="5"/>
      <c r="D97" s="175"/>
      <c r="E97" s="176"/>
      <c r="F97" s="23"/>
      <c r="H97" s="180"/>
      <c r="J97" s="6"/>
    </row>
    <row r="98" spans="2:10" hidden="1" outlineLevel="2">
      <c r="B98" s="23"/>
      <c r="C98" s="5"/>
      <c r="D98" s="175"/>
      <c r="E98" s="176"/>
      <c r="F98" s="23"/>
      <c r="H98" s="180"/>
      <c r="J98" s="23" t="s">
        <v>147</v>
      </c>
    </row>
    <row r="99" spans="2:10" hidden="1" outlineLevel="1">
      <c r="B99" s="23"/>
      <c r="C99" s="5"/>
      <c r="D99" s="177"/>
      <c r="E99" s="177"/>
      <c r="F99" s="5"/>
      <c r="H99" s="22"/>
      <c r="J99" s="6"/>
    </row>
    <row r="100" spans="2:10" ht="13.9" hidden="1" outlineLevel="1" thickBot="1">
      <c r="B100" s="23"/>
      <c r="C100" s="5"/>
      <c r="D100" s="175" t="s">
        <v>87</v>
      </c>
      <c r="E100" s="176"/>
      <c r="F100" s="23" t="s">
        <v>53</v>
      </c>
      <c r="H100" s="22"/>
      <c r="J100" s="6"/>
    </row>
    <row r="101" spans="2:10" ht="13.9" hidden="1" outlineLevel="2" thickBot="1">
      <c r="B101" s="23"/>
      <c r="C101" s="5"/>
      <c r="D101" s="175"/>
      <c r="E101" s="176"/>
      <c r="F101" s="23"/>
      <c r="H101" s="180" t="s">
        <v>136</v>
      </c>
      <c r="J101" s="3" t="s">
        <v>167</v>
      </c>
    </row>
    <row r="102" spans="2:10" hidden="1" outlineLevel="2">
      <c r="B102" s="23"/>
      <c r="C102" s="5"/>
      <c r="D102" s="175"/>
      <c r="E102" s="176"/>
      <c r="F102" s="23"/>
      <c r="H102" s="180"/>
      <c r="J102" s="5"/>
    </row>
    <row r="103" spans="2:10" hidden="1" outlineLevel="2">
      <c r="B103" s="23"/>
      <c r="C103" s="5"/>
      <c r="D103" s="175"/>
      <c r="E103" s="176"/>
      <c r="F103" s="23"/>
      <c r="H103" s="180"/>
      <c r="J103" s="23" t="s">
        <v>168</v>
      </c>
    </row>
    <row r="104" spans="2:10" ht="13.9" hidden="1" outlineLevel="2" thickBot="1">
      <c r="B104" s="23"/>
      <c r="C104" s="5"/>
      <c r="D104" s="175"/>
      <c r="E104" s="176"/>
      <c r="F104" s="23"/>
    </row>
    <row r="105" spans="2:10" ht="13.9" hidden="1" outlineLevel="2" thickBot="1">
      <c r="B105" s="23"/>
      <c r="C105" s="5"/>
      <c r="D105" s="175"/>
      <c r="E105" s="176"/>
      <c r="F105" s="23"/>
      <c r="H105" s="180" t="s">
        <v>138</v>
      </c>
      <c r="J105" s="3" t="s">
        <v>164</v>
      </c>
    </row>
    <row r="106" spans="2:10" ht="13.9" hidden="1" outlineLevel="2" thickBot="1">
      <c r="B106" s="23"/>
      <c r="C106" s="5"/>
      <c r="D106" s="175"/>
      <c r="E106" s="176"/>
      <c r="F106" s="23"/>
      <c r="H106" s="180"/>
      <c r="J106" s="181"/>
    </row>
    <row r="107" spans="2:10" ht="13.9" hidden="1" outlineLevel="2" thickBot="1">
      <c r="B107" s="23"/>
      <c r="C107" s="5"/>
      <c r="D107" s="175"/>
      <c r="E107" s="176"/>
      <c r="F107" s="23"/>
      <c r="H107" s="180"/>
      <c r="J107" s="3" t="s">
        <v>169</v>
      </c>
    </row>
    <row r="108" spans="2:10" ht="13.9" hidden="1" outlineLevel="2" thickBot="1">
      <c r="B108" s="23"/>
      <c r="C108" s="5"/>
      <c r="D108" s="175"/>
      <c r="E108" s="176"/>
      <c r="F108" s="23"/>
      <c r="H108" s="180"/>
      <c r="J108" s="181"/>
    </row>
    <row r="109" spans="2:10" ht="13.9" hidden="1" outlineLevel="2" thickBot="1">
      <c r="B109" s="23"/>
      <c r="C109" s="5"/>
      <c r="D109" s="175"/>
      <c r="E109" s="176"/>
      <c r="F109" s="23"/>
      <c r="H109" s="180"/>
      <c r="J109" s="3" t="s">
        <v>142</v>
      </c>
    </row>
    <row r="110" spans="2:10" ht="13.9" hidden="1" outlineLevel="2" thickBot="1">
      <c r="B110" s="23"/>
      <c r="C110" s="5"/>
      <c r="D110" s="175"/>
      <c r="E110" s="176"/>
      <c r="F110" s="23"/>
    </row>
    <row r="111" spans="2:10" ht="13.9" hidden="1" outlineLevel="2" thickBot="1">
      <c r="B111" s="23"/>
      <c r="C111" s="5"/>
      <c r="D111" s="175"/>
      <c r="E111" s="176"/>
      <c r="F111" s="23"/>
      <c r="H111" s="180" t="s">
        <v>143</v>
      </c>
      <c r="J111" s="3" t="s">
        <v>170</v>
      </c>
    </row>
    <row r="112" spans="2:10" hidden="1" outlineLevel="1">
      <c r="B112" s="23"/>
      <c r="C112" s="5"/>
      <c r="D112" s="177"/>
      <c r="E112" s="177"/>
      <c r="F112" s="5"/>
    </row>
    <row r="113" spans="2:10" ht="13.9" hidden="1" outlineLevel="1" thickBot="1">
      <c r="B113" s="23"/>
      <c r="C113" s="5"/>
      <c r="D113" s="175" t="s">
        <v>88</v>
      </c>
      <c r="E113" s="176"/>
      <c r="F113" s="23" t="s">
        <v>55</v>
      </c>
    </row>
    <row r="114" spans="2:10" ht="13.9" hidden="1" outlineLevel="2" thickBot="1">
      <c r="B114" s="23"/>
      <c r="C114" s="5"/>
      <c r="D114" s="175"/>
      <c r="E114" s="176"/>
      <c r="F114" s="23"/>
      <c r="H114" s="180" t="s">
        <v>136</v>
      </c>
      <c r="J114" s="3" t="s">
        <v>171</v>
      </c>
    </row>
    <row r="115" spans="2:10" ht="13.9" hidden="1" outlineLevel="2" thickBot="1">
      <c r="B115" s="23"/>
      <c r="C115" s="5"/>
      <c r="D115" s="175"/>
      <c r="E115" s="176"/>
      <c r="F115" s="23"/>
    </row>
    <row r="116" spans="2:10" ht="13.9" hidden="1" outlineLevel="2" thickBot="1">
      <c r="B116" s="23"/>
      <c r="C116" s="5"/>
      <c r="D116" s="175"/>
      <c r="E116" s="176"/>
      <c r="F116" s="23"/>
      <c r="H116" s="180" t="s">
        <v>138</v>
      </c>
      <c r="J116" s="3" t="s">
        <v>172</v>
      </c>
    </row>
    <row r="117" spans="2:10" ht="13.9" hidden="1" outlineLevel="2" thickBot="1">
      <c r="B117" s="23"/>
      <c r="C117" s="5"/>
      <c r="D117" s="175"/>
      <c r="E117" s="176"/>
      <c r="F117" s="23"/>
      <c r="H117" s="180"/>
      <c r="J117" s="181"/>
    </row>
    <row r="118" spans="2:10" ht="13.9" hidden="1" outlineLevel="2" thickBot="1">
      <c r="B118" s="23"/>
      <c r="C118" s="5"/>
      <c r="D118" s="175"/>
      <c r="E118" s="176"/>
      <c r="F118" s="23"/>
      <c r="H118" s="180"/>
      <c r="J118" s="3" t="s">
        <v>149</v>
      </c>
    </row>
    <row r="119" spans="2:10" ht="13.9" hidden="1" outlineLevel="2" thickBot="1">
      <c r="B119" s="23"/>
      <c r="C119" s="5"/>
      <c r="D119" s="175"/>
      <c r="E119" s="176"/>
      <c r="F119" s="23"/>
      <c r="H119" s="180"/>
      <c r="J119" s="181"/>
    </row>
    <row r="120" spans="2:10" ht="13.9" hidden="1" outlineLevel="2" thickBot="1">
      <c r="B120" s="23"/>
      <c r="C120" s="5"/>
      <c r="D120" s="175"/>
      <c r="E120" s="176"/>
      <c r="F120" s="23"/>
      <c r="H120" s="180"/>
      <c r="J120" s="3" t="s">
        <v>173</v>
      </c>
    </row>
    <row r="121" spans="2:10" ht="13.9" hidden="1" outlineLevel="2" thickBot="1">
      <c r="B121" s="23"/>
      <c r="C121" s="5"/>
      <c r="D121" s="175"/>
      <c r="E121" s="176"/>
      <c r="F121" s="23"/>
      <c r="H121" s="180"/>
      <c r="J121" s="181"/>
    </row>
    <row r="122" spans="2:10" ht="13.9" hidden="1" outlineLevel="2" thickBot="1">
      <c r="B122" s="23"/>
      <c r="C122" s="5"/>
      <c r="D122" s="175"/>
      <c r="E122" s="176"/>
      <c r="F122" s="23"/>
      <c r="H122" s="180"/>
      <c r="J122" s="3" t="s">
        <v>164</v>
      </c>
    </row>
    <row r="123" spans="2:10" ht="13.9" hidden="1" outlineLevel="2" thickBot="1">
      <c r="B123" s="23"/>
      <c r="C123" s="5"/>
      <c r="D123" s="175"/>
      <c r="E123" s="176"/>
      <c r="F123" s="23"/>
      <c r="H123" s="180"/>
      <c r="J123" s="181"/>
    </row>
    <row r="124" spans="2:10" ht="13.9" hidden="1" outlineLevel="2" thickBot="1">
      <c r="B124" s="23"/>
      <c r="C124" s="5"/>
      <c r="D124" s="175"/>
      <c r="E124" s="176"/>
      <c r="F124" s="23"/>
      <c r="H124" s="180"/>
      <c r="J124" s="3" t="s">
        <v>142</v>
      </c>
    </row>
    <row r="125" spans="2:10" ht="13.9" hidden="1" outlineLevel="2" thickBot="1">
      <c r="B125" s="23"/>
      <c r="C125" s="5"/>
      <c r="D125" s="175"/>
      <c r="E125" s="176"/>
      <c r="F125" s="23"/>
    </row>
    <row r="126" spans="2:10" ht="13.9" hidden="1" outlineLevel="2" thickBot="1">
      <c r="B126" s="23"/>
      <c r="C126" s="5"/>
      <c r="D126" s="175"/>
      <c r="E126" s="176"/>
      <c r="F126" s="23"/>
      <c r="H126" s="180" t="s">
        <v>143</v>
      </c>
      <c r="J126" s="3" t="s">
        <v>174</v>
      </c>
    </row>
    <row r="127" spans="2:10" ht="13.9" hidden="1" outlineLevel="2" thickBot="1">
      <c r="B127" s="23"/>
      <c r="C127" s="5"/>
      <c r="D127" s="175"/>
      <c r="E127" s="176"/>
      <c r="F127" s="23"/>
      <c r="H127" s="180"/>
      <c r="J127" s="9"/>
    </row>
    <row r="128" spans="2:10" ht="13.9" hidden="1" outlineLevel="2" thickBot="1">
      <c r="B128" s="23"/>
      <c r="C128" s="5"/>
      <c r="D128" s="175"/>
      <c r="E128" s="176"/>
      <c r="F128" s="23"/>
      <c r="H128" s="180"/>
      <c r="J128" s="3" t="s">
        <v>175</v>
      </c>
    </row>
    <row r="129" spans="2:10" ht="13.9" hidden="1" outlineLevel="2" thickBot="1">
      <c r="B129" s="23"/>
      <c r="C129" s="5"/>
      <c r="D129" s="175"/>
      <c r="E129" s="176"/>
      <c r="F129" s="23"/>
      <c r="H129" s="180"/>
      <c r="J129" s="9"/>
    </row>
    <row r="130" spans="2:10" ht="13.9" hidden="1" outlineLevel="2" thickBot="1">
      <c r="B130" s="23"/>
      <c r="C130" s="5"/>
      <c r="D130" s="175"/>
      <c r="E130" s="176"/>
      <c r="F130" s="23"/>
      <c r="H130" s="180"/>
      <c r="J130" s="3" t="s">
        <v>176</v>
      </c>
    </row>
    <row r="131" spans="2:10" hidden="1" outlineLevel="2">
      <c r="B131" s="23"/>
      <c r="C131" s="5"/>
      <c r="D131" s="175"/>
      <c r="E131" s="176"/>
      <c r="F131" s="23"/>
      <c r="H131" s="180"/>
      <c r="J131" s="9"/>
    </row>
    <row r="132" spans="2:10" hidden="1" outlineLevel="2">
      <c r="B132" s="23"/>
      <c r="C132" s="5"/>
      <c r="D132" s="175"/>
      <c r="E132" s="176"/>
      <c r="F132" s="23"/>
      <c r="H132" s="180"/>
      <c r="J132" s="23" t="s">
        <v>147</v>
      </c>
    </row>
    <row r="133" spans="2:10" hidden="1" outlineLevel="1"/>
    <row r="134" spans="2:10" collapsed="1"/>
    <row r="135" spans="2:10">
      <c r="B135" s="155"/>
      <c r="C135" s="155"/>
      <c r="D135" s="155"/>
      <c r="E135" s="155"/>
      <c r="F135" s="155"/>
      <c r="G135" s="155"/>
      <c r="H135" s="155"/>
      <c r="I135" s="155"/>
      <c r="J135" s="155"/>
    </row>
    <row r="136" spans="2:10">
      <c r="B136" s="23" t="s">
        <v>32</v>
      </c>
      <c r="C136" s="9"/>
      <c r="D136" s="9"/>
      <c r="E136" s="9"/>
      <c r="F136" s="9"/>
      <c r="G136" s="9"/>
      <c r="H136" s="9"/>
      <c r="I136" s="9"/>
      <c r="J136" s="9"/>
    </row>
    <row r="137" spans="2:10" ht="13.9" hidden="1" outlineLevel="1" thickBot="1">
      <c r="B137" s="23"/>
      <c r="C137" s="9"/>
      <c r="D137" s="175" t="s">
        <v>89</v>
      </c>
      <c r="E137" s="176"/>
      <c r="F137" s="23" t="s">
        <v>90</v>
      </c>
      <c r="G137" s="9"/>
      <c r="H137" s="9"/>
      <c r="I137" s="9"/>
      <c r="J137" s="9"/>
    </row>
    <row r="138" spans="2:10" ht="13.9" hidden="1" outlineLevel="2" thickBot="1">
      <c r="B138" s="23"/>
      <c r="C138" s="5"/>
      <c r="D138" s="175"/>
      <c r="E138" s="176"/>
      <c r="F138" s="23"/>
      <c r="H138" s="180" t="s">
        <v>138</v>
      </c>
      <c r="J138" s="71" t="s">
        <v>177</v>
      </c>
    </row>
    <row r="139" spans="2:10" ht="13.9" hidden="1" outlineLevel="2" thickBot="1">
      <c r="B139" s="23"/>
      <c r="C139" s="5"/>
      <c r="D139" s="175"/>
      <c r="E139" s="176"/>
      <c r="F139" s="23"/>
      <c r="H139" s="180"/>
      <c r="J139" s="183"/>
    </row>
    <row r="140" spans="2:10" ht="13.9" hidden="1" outlineLevel="2" thickBot="1">
      <c r="B140" s="23"/>
      <c r="C140" s="5"/>
      <c r="D140" s="175"/>
      <c r="E140" s="177"/>
      <c r="F140" s="23"/>
      <c r="H140" s="180"/>
      <c r="J140" s="3" t="s">
        <v>178</v>
      </c>
    </row>
    <row r="141" spans="2:10" ht="13.9" hidden="1" outlineLevel="2" thickBot="1">
      <c r="B141" s="23"/>
      <c r="C141" s="5"/>
      <c r="D141" s="175"/>
      <c r="E141" s="177"/>
      <c r="F141" s="23"/>
      <c r="H141" s="180"/>
      <c r="J141" s="181"/>
    </row>
    <row r="142" spans="2:10" ht="13.9" hidden="1" outlineLevel="2" thickBot="1">
      <c r="B142" s="23"/>
      <c r="C142" s="9"/>
      <c r="D142" s="175"/>
      <c r="F142" s="23"/>
      <c r="H142" s="180"/>
      <c r="J142" s="3" t="s">
        <v>179</v>
      </c>
    </row>
    <row r="143" spans="2:10" ht="13.9" hidden="1" outlineLevel="2" thickBot="1">
      <c r="B143" s="23"/>
      <c r="C143" s="9"/>
      <c r="D143" s="175"/>
      <c r="F143" s="23"/>
      <c r="H143" s="180"/>
      <c r="J143" s="181"/>
    </row>
    <row r="144" spans="2:10" ht="13.9" hidden="1" outlineLevel="2" thickBot="1">
      <c r="B144" s="23"/>
      <c r="C144" s="9"/>
      <c r="D144" s="175"/>
      <c r="F144" s="23"/>
      <c r="H144" s="180"/>
      <c r="J144" s="3" t="s">
        <v>142</v>
      </c>
    </row>
    <row r="145" spans="2:18" ht="13.9" hidden="1" outlineLevel="2" thickBot="1">
      <c r="B145" s="23"/>
      <c r="C145" s="9"/>
      <c r="D145" s="175"/>
      <c r="F145" s="23"/>
    </row>
    <row r="146" spans="2:18" ht="13.9" hidden="1" outlineLevel="2" thickBot="1">
      <c r="B146" s="23"/>
      <c r="C146" s="9"/>
      <c r="D146" s="175"/>
      <c r="F146" s="23"/>
      <c r="H146" s="180" t="s">
        <v>143</v>
      </c>
      <c r="J146" s="3" t="s">
        <v>180</v>
      </c>
    </row>
    <row r="147" spans="2:18" ht="15" hidden="1" outlineLevel="2" thickBot="1">
      <c r="B147" s="23"/>
      <c r="C147" s="9"/>
      <c r="D147" s="175"/>
      <c r="F147" s="23"/>
      <c r="H147" s="180"/>
      <c r="J147" s="59"/>
    </row>
    <row r="148" spans="2:18" ht="13.9" hidden="1" outlineLevel="2" thickBot="1">
      <c r="B148" s="23"/>
      <c r="C148" s="9"/>
      <c r="D148" s="175"/>
      <c r="F148" s="23"/>
      <c r="H148" s="180"/>
      <c r="J148" s="3" t="s">
        <v>181</v>
      </c>
    </row>
    <row r="149" spans="2:18" ht="15" hidden="1" outlineLevel="2" thickBot="1">
      <c r="B149" s="23"/>
      <c r="C149" s="9"/>
      <c r="D149" s="175"/>
      <c r="F149" s="23"/>
      <c r="H149" s="180"/>
      <c r="J149" s="59"/>
    </row>
    <row r="150" spans="2:18" ht="13.9" hidden="1" outlineLevel="2" thickBot="1">
      <c r="B150" s="23"/>
      <c r="C150" s="9"/>
      <c r="D150" s="175"/>
      <c r="F150" s="23"/>
      <c r="H150" s="180"/>
      <c r="J150" s="3" t="s">
        <v>182</v>
      </c>
    </row>
    <row r="151" spans="2:18" ht="13.9" hidden="1" outlineLevel="2" thickBot="1">
      <c r="B151" s="23"/>
      <c r="C151" s="9"/>
      <c r="D151" s="175"/>
      <c r="F151" s="23"/>
      <c r="H151" s="180"/>
      <c r="J151" s="181"/>
    </row>
    <row r="152" spans="2:18" ht="13.9" hidden="1" outlineLevel="2" thickBot="1">
      <c r="B152" s="23"/>
      <c r="C152" s="9"/>
      <c r="D152" s="175"/>
      <c r="F152" s="23"/>
      <c r="H152" s="180"/>
      <c r="J152" s="3" t="s">
        <v>146</v>
      </c>
    </row>
    <row r="153" spans="2:18" ht="14.45" hidden="1" outlineLevel="2">
      <c r="B153" s="23"/>
      <c r="C153" s="9"/>
      <c r="D153" s="175"/>
      <c r="F153" s="23"/>
      <c r="H153" s="180"/>
      <c r="J153" s="59"/>
    </row>
    <row r="154" spans="2:18" hidden="1" outlineLevel="2">
      <c r="B154" s="23"/>
      <c r="C154" s="5"/>
      <c r="D154" s="175"/>
      <c r="F154" s="23"/>
      <c r="H154" s="180"/>
      <c r="J154" s="23" t="s">
        <v>147</v>
      </c>
    </row>
    <row r="155" spans="2:18" hidden="1" outlineLevel="1">
      <c r="B155" s="23"/>
      <c r="C155" s="9"/>
    </row>
    <row r="156" spans="2:18" ht="13.9" hidden="1" outlineLevel="1" thickBot="1">
      <c r="B156" s="23"/>
      <c r="C156" s="9"/>
      <c r="D156" s="175" t="s">
        <v>91</v>
      </c>
      <c r="E156" s="176"/>
      <c r="F156" s="23" t="s">
        <v>60</v>
      </c>
    </row>
    <row r="157" spans="2:18" ht="13.9" hidden="1" outlineLevel="2" thickBot="1">
      <c r="B157" s="23"/>
      <c r="C157" s="9"/>
      <c r="D157" s="175"/>
      <c r="E157" s="176"/>
      <c r="F157" s="23"/>
      <c r="H157" s="180" t="s">
        <v>136</v>
      </c>
      <c r="J157" s="3" t="s">
        <v>183</v>
      </c>
    </row>
    <row r="158" spans="2:18" ht="13.9" hidden="1" outlineLevel="2" thickBot="1">
      <c r="B158" s="23"/>
      <c r="D158" s="175"/>
      <c r="E158" s="176"/>
      <c r="F158" s="23"/>
    </row>
    <row r="159" spans="2:18" ht="13.9" hidden="1" outlineLevel="2" thickBot="1">
      <c r="B159" s="23"/>
      <c r="D159" s="175"/>
      <c r="E159" s="176"/>
      <c r="F159" s="23"/>
      <c r="H159" s="180" t="s">
        <v>138</v>
      </c>
      <c r="J159" s="71" t="s">
        <v>177</v>
      </c>
      <c r="R159" s="181"/>
    </row>
    <row r="160" spans="2:18" ht="15" hidden="1" outlineLevel="2" thickBot="1">
      <c r="B160" s="23"/>
      <c r="D160" s="175"/>
      <c r="E160" s="176"/>
      <c r="F160" s="23"/>
      <c r="H160" s="180"/>
      <c r="J160" s="183"/>
      <c r="R160" s="61"/>
    </row>
    <row r="161" spans="2:18" ht="13.9" hidden="1" outlineLevel="2" thickBot="1">
      <c r="B161" s="23"/>
      <c r="D161" s="175"/>
      <c r="E161" s="176"/>
      <c r="F161" s="23"/>
      <c r="H161" s="180"/>
      <c r="J161" s="3" t="s">
        <v>184</v>
      </c>
      <c r="R161" s="181"/>
    </row>
    <row r="162" spans="2:18" ht="15" hidden="1" outlineLevel="2" thickBot="1">
      <c r="B162" s="23"/>
      <c r="D162" s="175"/>
      <c r="E162" s="176"/>
      <c r="F162" s="23"/>
      <c r="H162" s="180"/>
      <c r="J162" s="181"/>
      <c r="R162" s="61"/>
    </row>
    <row r="163" spans="2:18" ht="13.9" hidden="1" outlineLevel="2" thickBot="1">
      <c r="B163" s="23"/>
      <c r="D163" s="175"/>
      <c r="E163" s="176"/>
      <c r="F163" s="23"/>
      <c r="H163" s="180"/>
      <c r="J163" s="3" t="s">
        <v>185</v>
      </c>
      <c r="R163" s="181"/>
    </row>
    <row r="164" spans="2:18" ht="13.9" hidden="1" outlineLevel="2" thickBot="1">
      <c r="B164" s="23"/>
      <c r="D164" s="175"/>
      <c r="E164" s="176"/>
      <c r="F164" s="23"/>
      <c r="H164" s="180"/>
      <c r="J164" s="181"/>
    </row>
    <row r="165" spans="2:18" ht="13.9" hidden="1" outlineLevel="2" thickBot="1">
      <c r="B165" s="23"/>
      <c r="D165" s="175"/>
      <c r="E165" s="177"/>
      <c r="F165" s="23"/>
      <c r="H165" s="180"/>
      <c r="J165" s="3" t="s">
        <v>142</v>
      </c>
    </row>
    <row r="166" spans="2:18" ht="13.9" hidden="1" outlineLevel="2" thickBot="1">
      <c r="B166" s="23"/>
      <c r="D166" s="175"/>
      <c r="E166" s="177"/>
      <c r="F166" s="23"/>
      <c r="H166" s="22"/>
      <c r="I166" s="22"/>
      <c r="J166" s="5"/>
    </row>
    <row r="167" spans="2:18" ht="13.9" hidden="1" outlineLevel="2" thickBot="1">
      <c r="B167" s="23"/>
      <c r="D167" s="175"/>
      <c r="E167" s="177"/>
      <c r="F167" s="23"/>
      <c r="H167" s="180" t="s">
        <v>143</v>
      </c>
      <c r="I167" s="22"/>
      <c r="J167" s="3" t="s">
        <v>186</v>
      </c>
    </row>
    <row r="168" spans="2:18" ht="15" hidden="1" outlineLevel="2" thickBot="1">
      <c r="B168" s="23"/>
      <c r="D168" s="175"/>
      <c r="E168" s="177"/>
      <c r="F168" s="23"/>
      <c r="H168" s="180"/>
      <c r="I168" s="22"/>
      <c r="J168" s="59"/>
    </row>
    <row r="169" spans="2:18" ht="13.9" hidden="1" outlineLevel="2" thickBot="1">
      <c r="B169" s="23"/>
      <c r="D169" s="175"/>
      <c r="E169" s="177"/>
      <c r="F169" s="23"/>
      <c r="H169" s="180"/>
      <c r="I169" s="22"/>
      <c r="J169" s="3" t="s">
        <v>181</v>
      </c>
    </row>
    <row r="170" spans="2:18" ht="15" hidden="1" outlineLevel="2" thickBot="1">
      <c r="B170" s="23"/>
      <c r="D170" s="175"/>
      <c r="E170" s="177"/>
      <c r="F170" s="23"/>
      <c r="H170" s="180"/>
      <c r="I170" s="22"/>
      <c r="J170" s="59"/>
    </row>
    <row r="171" spans="2:18" ht="13.9" hidden="1" outlineLevel="2" thickBot="1">
      <c r="B171" s="23"/>
      <c r="D171" s="175"/>
      <c r="E171" s="177"/>
      <c r="F171" s="23"/>
      <c r="H171" s="180"/>
      <c r="I171" s="22"/>
      <c r="J171" s="3" t="s">
        <v>182</v>
      </c>
    </row>
    <row r="172" spans="2:18" ht="13.9" hidden="1" outlineLevel="2" thickBot="1">
      <c r="B172" s="23"/>
      <c r="D172" s="175"/>
      <c r="E172" s="177"/>
      <c r="F172" s="23"/>
      <c r="H172" s="180"/>
      <c r="I172" s="22"/>
      <c r="J172" s="181"/>
    </row>
    <row r="173" spans="2:18" ht="13.9" hidden="1" outlineLevel="2" thickBot="1">
      <c r="B173" s="23"/>
      <c r="D173" s="175"/>
      <c r="F173" s="23"/>
      <c r="H173" s="180"/>
      <c r="J173" s="3" t="s">
        <v>146</v>
      </c>
    </row>
    <row r="174" spans="2:18" ht="14.45" hidden="1" outlineLevel="2">
      <c r="B174" s="23"/>
      <c r="D174" s="175"/>
      <c r="F174" s="23"/>
      <c r="H174" s="180"/>
      <c r="J174" s="59"/>
    </row>
    <row r="175" spans="2:18" hidden="1" outlineLevel="2">
      <c r="B175" s="23"/>
      <c r="D175" s="175"/>
      <c r="F175" s="23"/>
      <c r="H175" s="180"/>
      <c r="J175" s="23" t="s">
        <v>147</v>
      </c>
    </row>
    <row r="176" spans="2:18" s="22" customFormat="1" hidden="1" outlineLevel="1">
      <c r="J176" s="5"/>
    </row>
    <row r="177" spans="2:10" s="22" customFormat="1" collapsed="1">
      <c r="J177" s="5"/>
    </row>
    <row r="178" spans="2:10" s="22" customFormat="1">
      <c r="B178" s="184"/>
      <c r="C178" s="184"/>
      <c r="D178" s="184"/>
      <c r="E178" s="184"/>
      <c r="F178" s="184"/>
      <c r="G178" s="184"/>
      <c r="H178" s="184"/>
      <c r="I178" s="184"/>
      <c r="J178" s="184"/>
    </row>
    <row r="179" spans="2:10" s="22" customFormat="1">
      <c r="B179" s="23" t="s">
        <v>35</v>
      </c>
      <c r="C179" s="5"/>
      <c r="D179" s="5"/>
      <c r="E179" s="5"/>
      <c r="F179" s="5"/>
      <c r="G179" s="5"/>
      <c r="H179" s="5"/>
      <c r="I179" s="5"/>
      <c r="J179" s="5"/>
    </row>
    <row r="180" spans="2:10" s="22" customFormat="1" ht="13.9" hidden="1" outlineLevel="1" thickBot="1">
      <c r="B180" s="23"/>
      <c r="C180" s="5"/>
      <c r="D180" s="175" t="s">
        <v>187</v>
      </c>
      <c r="E180" s="176"/>
      <c r="F180" s="185" t="s">
        <v>188</v>
      </c>
      <c r="G180" s="5"/>
      <c r="H180" s="5"/>
      <c r="I180" s="5"/>
      <c r="J180" s="5"/>
    </row>
    <row r="181" spans="2:10" ht="13.9" hidden="1" outlineLevel="2" thickBot="1">
      <c r="B181" s="23"/>
      <c r="D181" s="175"/>
      <c r="E181" s="176"/>
      <c r="F181" s="185"/>
      <c r="H181" s="186" t="s">
        <v>136</v>
      </c>
      <c r="J181" s="187" t="s">
        <v>189</v>
      </c>
    </row>
    <row r="182" spans="2:10" ht="13.9" hidden="1" outlineLevel="2" thickBot="1">
      <c r="B182" s="23"/>
      <c r="D182" s="175"/>
      <c r="E182" s="176"/>
      <c r="F182" s="23"/>
    </row>
    <row r="183" spans="2:10" ht="13.9" hidden="1" outlineLevel="2" thickBot="1">
      <c r="B183" s="23"/>
      <c r="D183" s="175"/>
      <c r="E183" s="176"/>
      <c r="F183" s="23"/>
      <c r="H183" s="180" t="s">
        <v>138</v>
      </c>
      <c r="J183" s="3" t="s">
        <v>190</v>
      </c>
    </row>
    <row r="184" spans="2:10" ht="13.9" hidden="1" outlineLevel="2" thickBot="1">
      <c r="B184" s="23"/>
      <c r="D184" s="175"/>
      <c r="E184" s="176"/>
      <c r="F184" s="23"/>
      <c r="H184" s="180"/>
      <c r="J184" s="188"/>
    </row>
    <row r="185" spans="2:10" ht="13.9" hidden="1" outlineLevel="2" thickBot="1">
      <c r="B185" s="23"/>
      <c r="D185" s="175"/>
      <c r="E185" s="176"/>
      <c r="F185" s="23"/>
      <c r="H185" s="180"/>
      <c r="J185" s="3" t="s">
        <v>191</v>
      </c>
    </row>
    <row r="186" spans="2:10" ht="13.9" hidden="1" outlineLevel="2" thickBot="1">
      <c r="B186" s="23"/>
      <c r="D186" s="175"/>
      <c r="E186" s="176"/>
      <c r="F186" s="23"/>
      <c r="H186" s="180"/>
      <c r="J186" s="188"/>
    </row>
    <row r="187" spans="2:10" ht="13.9" hidden="1" outlineLevel="2" thickBot="1">
      <c r="B187" s="23"/>
      <c r="D187" s="175"/>
      <c r="E187" s="176"/>
      <c r="F187" s="23"/>
      <c r="H187" s="180"/>
      <c r="J187" s="3" t="s">
        <v>192</v>
      </c>
    </row>
    <row r="188" spans="2:10" ht="13.9" hidden="1" outlineLevel="2" thickBot="1">
      <c r="B188" s="23"/>
      <c r="D188" s="175"/>
      <c r="E188" s="176"/>
      <c r="F188" s="23"/>
      <c r="H188" s="180"/>
      <c r="J188" s="188"/>
    </row>
    <row r="189" spans="2:10" ht="13.9" hidden="1" outlineLevel="2" thickBot="1">
      <c r="B189" s="23"/>
      <c r="D189" s="175"/>
      <c r="E189" s="176"/>
      <c r="F189" s="23"/>
      <c r="H189" s="180"/>
      <c r="J189" s="3" t="s">
        <v>142</v>
      </c>
    </row>
    <row r="190" spans="2:10" ht="13.9" hidden="1" outlineLevel="2" thickBot="1">
      <c r="B190" s="23"/>
      <c r="D190" s="175"/>
      <c r="E190" s="176"/>
      <c r="F190" s="23"/>
    </row>
    <row r="191" spans="2:10" ht="13.9" hidden="1" outlineLevel="2" thickBot="1">
      <c r="B191" s="23"/>
      <c r="D191" s="175"/>
      <c r="E191" s="176"/>
      <c r="F191" s="23"/>
      <c r="H191" s="180" t="s">
        <v>143</v>
      </c>
      <c r="J191" s="3" t="s">
        <v>165</v>
      </c>
    </row>
    <row r="192" spans="2:10" ht="13.9" hidden="1" outlineLevel="2" thickBot="1">
      <c r="B192" s="23"/>
      <c r="D192" s="175"/>
      <c r="E192" s="176"/>
      <c r="F192" s="23"/>
      <c r="H192" s="180"/>
      <c r="J192" s="181"/>
    </row>
    <row r="193" spans="2:10" ht="13.9" hidden="1" outlineLevel="2" thickBot="1">
      <c r="B193" s="23"/>
      <c r="D193" s="175"/>
      <c r="E193" s="176"/>
      <c r="F193" s="23"/>
      <c r="H193" s="180"/>
      <c r="J193" s="3" t="s">
        <v>193</v>
      </c>
    </row>
    <row r="194" spans="2:10" ht="13.9" hidden="1" outlineLevel="2" thickBot="1">
      <c r="B194" s="23"/>
      <c r="D194" s="175"/>
      <c r="E194" s="176"/>
      <c r="F194" s="23"/>
      <c r="H194" s="180"/>
      <c r="J194" s="181"/>
    </row>
    <row r="195" spans="2:10" ht="13.9" hidden="1" outlineLevel="2" thickBot="1">
      <c r="B195" s="23"/>
      <c r="D195" s="175"/>
      <c r="E195" s="176"/>
      <c r="F195" s="23"/>
      <c r="H195" s="180"/>
      <c r="J195" s="3" t="s">
        <v>146</v>
      </c>
    </row>
    <row r="196" spans="2:10" hidden="1" outlineLevel="1">
      <c r="B196" s="23"/>
      <c r="D196" s="176"/>
      <c r="E196" s="176"/>
      <c r="F196" s="9"/>
      <c r="H196" s="22"/>
      <c r="I196" s="22"/>
      <c r="J196" s="5"/>
    </row>
    <row r="197" spans="2:10" ht="13.9" hidden="1" outlineLevel="1" thickBot="1">
      <c r="B197" s="23"/>
      <c r="D197" s="175" t="s">
        <v>96</v>
      </c>
      <c r="E197" s="176"/>
      <c r="F197" s="23" t="s">
        <v>64</v>
      </c>
      <c r="H197" s="22"/>
      <c r="I197" s="22"/>
      <c r="J197" s="5"/>
    </row>
    <row r="198" spans="2:10" ht="13.9" hidden="1" outlineLevel="2" thickBot="1">
      <c r="B198" s="23"/>
      <c r="D198" s="175"/>
      <c r="E198" s="176"/>
      <c r="F198" s="23"/>
      <c r="H198" s="186" t="s">
        <v>136</v>
      </c>
      <c r="J198" s="3" t="s">
        <v>194</v>
      </c>
    </row>
    <row r="199" spans="2:10" ht="13.9" hidden="1" outlineLevel="2" thickBot="1">
      <c r="B199" s="23"/>
      <c r="D199" s="167"/>
      <c r="F199" s="167"/>
    </row>
    <row r="200" spans="2:10" ht="13.9" hidden="1" outlineLevel="2" thickBot="1">
      <c r="B200" s="23"/>
      <c r="D200" s="167"/>
      <c r="F200" s="167"/>
      <c r="H200" s="180" t="s">
        <v>138</v>
      </c>
      <c r="J200" s="3" t="s">
        <v>195</v>
      </c>
    </row>
    <row r="201" spans="2:10" ht="13.9" hidden="1" outlineLevel="2" thickBot="1">
      <c r="B201" s="23"/>
      <c r="D201" s="167"/>
      <c r="F201" s="167"/>
      <c r="H201" s="180"/>
    </row>
    <row r="202" spans="2:10" ht="13.9" hidden="1" outlineLevel="2" thickBot="1">
      <c r="B202" s="23"/>
      <c r="D202" s="167"/>
      <c r="F202" s="167"/>
      <c r="H202" s="180"/>
      <c r="J202" s="3" t="s">
        <v>142</v>
      </c>
    </row>
    <row r="203" spans="2:10" ht="13.9" hidden="1" outlineLevel="2" thickBot="1">
      <c r="B203" s="23"/>
      <c r="D203" s="167"/>
      <c r="F203" s="167"/>
      <c r="H203" s="22"/>
    </row>
    <row r="204" spans="2:10" ht="13.9" hidden="1" outlineLevel="2" thickBot="1">
      <c r="B204" s="23"/>
      <c r="D204" s="167"/>
      <c r="F204" s="167"/>
      <c r="H204" s="180" t="s">
        <v>143</v>
      </c>
      <c r="J204" s="3" t="s">
        <v>165</v>
      </c>
    </row>
    <row r="205" spans="2:10" ht="15" hidden="1" outlineLevel="2" thickBot="1">
      <c r="B205" s="23"/>
      <c r="D205" s="167"/>
      <c r="F205" s="167"/>
      <c r="H205" s="180"/>
      <c r="J205" s="59"/>
    </row>
    <row r="206" spans="2:10" ht="13.9" hidden="1" outlineLevel="2" thickBot="1">
      <c r="B206" s="23"/>
      <c r="D206" s="167"/>
      <c r="F206" s="167"/>
      <c r="H206" s="180"/>
      <c r="J206" s="3" t="s">
        <v>146</v>
      </c>
    </row>
    <row r="207" spans="2:10" ht="15" hidden="1" outlineLevel="2" thickBot="1">
      <c r="B207" s="23"/>
      <c r="D207" s="167"/>
      <c r="F207" s="167"/>
      <c r="H207" s="180"/>
      <c r="J207" s="61"/>
    </row>
    <row r="208" spans="2:10" ht="13.9" hidden="1" outlineLevel="2" thickBot="1">
      <c r="B208" s="23"/>
      <c r="D208" s="167"/>
      <c r="F208" s="167"/>
      <c r="H208" s="180"/>
      <c r="J208" s="3" t="s">
        <v>147</v>
      </c>
    </row>
    <row r="209" hidden="1" outlineLevel="1"/>
    <row r="210" collapsed="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sheetPr>
  <dimension ref="A1:O92"/>
  <sheetViews>
    <sheetView showGridLines="0" zoomScale="80" zoomScaleNormal="80" workbookViewId="0">
      <selection activeCell="R6" sqref="R6"/>
    </sheetView>
  </sheetViews>
  <sheetFormatPr defaultColWidth="8.85546875" defaultRowHeight="13.9" outlineLevelRow="2" outlineLevelCol="1"/>
  <cols>
    <col min="1" max="1" width="4.85546875" style="20" customWidth="1"/>
    <col min="2" max="2" width="4" style="20" customWidth="1"/>
    <col min="3" max="3" width="19.5703125" style="20" bestFit="1" customWidth="1"/>
    <col min="4" max="4" width="1.85546875" style="20" customWidth="1"/>
    <col min="5" max="5" width="52.140625" style="20" customWidth="1"/>
    <col min="6" max="6" width="2.140625" style="20" customWidth="1"/>
    <col min="7" max="7" width="27.140625" style="20" bestFit="1" customWidth="1"/>
    <col min="8" max="8" width="14.42578125" style="20" bestFit="1" customWidth="1"/>
    <col min="9" max="9" width="16.28515625" style="20" customWidth="1"/>
    <col min="10" max="10" width="16.7109375" style="20" customWidth="1"/>
    <col min="11" max="11" width="17.140625" style="20" customWidth="1"/>
    <col min="12" max="12" width="215.140625" style="20" hidden="1" customWidth="1" outlineLevel="1"/>
    <col min="13" max="13" width="8.28515625" style="20" customWidth="1" collapsed="1"/>
    <col min="14" max="14" width="93.28515625" style="20" hidden="1" customWidth="1" outlineLevel="1"/>
    <col min="15" max="15" width="11.85546875" style="20" customWidth="1" collapsed="1"/>
    <col min="16" max="16384" width="8.85546875" style="20"/>
  </cols>
  <sheetData>
    <row r="1" spans="1:15" ht="15.6">
      <c r="A1" s="25" t="s">
        <v>196</v>
      </c>
      <c r="B1" s="25"/>
      <c r="C1" s="21"/>
      <c r="D1" s="21"/>
      <c r="E1" s="21"/>
      <c r="F1" s="21"/>
      <c r="G1" s="21"/>
      <c r="H1" s="21"/>
      <c r="I1" s="21"/>
      <c r="J1" s="21"/>
      <c r="K1" s="21"/>
      <c r="L1" s="21"/>
      <c r="M1" s="169"/>
      <c r="N1" s="21"/>
      <c r="O1" s="169"/>
    </row>
    <row r="2" spans="1:15">
      <c r="A2" s="24" t="s">
        <v>197</v>
      </c>
      <c r="B2" s="24"/>
      <c r="C2" s="1"/>
      <c r="D2" s="1"/>
      <c r="E2" s="1"/>
      <c r="F2" s="1"/>
      <c r="G2" s="1"/>
      <c r="H2" s="1"/>
      <c r="I2" s="1"/>
      <c r="J2" s="1"/>
      <c r="K2" s="22"/>
      <c r="L2" s="22"/>
      <c r="M2" s="22"/>
      <c r="N2" s="22"/>
      <c r="O2" s="22"/>
    </row>
    <row r="4" spans="1:15">
      <c r="B4" s="37" t="s">
        <v>198</v>
      </c>
      <c r="C4" s="26"/>
      <c r="D4" s="27"/>
      <c r="E4" s="27"/>
      <c r="F4" s="27"/>
      <c r="G4" s="27"/>
      <c r="H4" s="27"/>
      <c r="I4" s="27"/>
      <c r="J4" s="27"/>
      <c r="K4" s="27"/>
      <c r="L4" s="108"/>
      <c r="M4" s="27"/>
      <c r="N4" s="27"/>
      <c r="O4" s="28"/>
    </row>
    <row r="5" spans="1:15">
      <c r="B5" s="51" t="s">
        <v>42</v>
      </c>
      <c r="C5" s="48"/>
      <c r="D5" s="48"/>
      <c r="E5" s="48"/>
      <c r="F5" s="48"/>
      <c r="G5" s="48"/>
      <c r="H5" s="48"/>
      <c r="I5" s="48"/>
      <c r="J5" s="48"/>
      <c r="K5" s="48"/>
      <c r="L5" s="48"/>
      <c r="M5" s="48"/>
      <c r="N5" s="48"/>
      <c r="O5" s="52"/>
    </row>
    <row r="6" spans="1:15" ht="229.9" customHeight="1">
      <c r="B6" s="51"/>
      <c r="C6" s="48"/>
      <c r="D6" s="48"/>
      <c r="E6" s="48"/>
      <c r="F6" s="48"/>
      <c r="G6" s="48"/>
      <c r="H6" s="48"/>
      <c r="I6" s="48"/>
      <c r="J6" s="48"/>
      <c r="K6" s="48"/>
      <c r="L6" s="48"/>
      <c r="M6" s="48"/>
      <c r="N6" s="48"/>
      <c r="O6" s="52"/>
    </row>
    <row r="7" spans="1:15">
      <c r="B7" s="51"/>
      <c r="C7" s="48"/>
      <c r="D7" s="48"/>
      <c r="E7" s="48"/>
      <c r="F7" s="48"/>
      <c r="G7" s="48"/>
      <c r="H7" s="48"/>
      <c r="I7" s="48"/>
      <c r="J7" s="48"/>
      <c r="K7" s="48"/>
      <c r="L7" s="48"/>
      <c r="M7" s="48"/>
      <c r="N7" s="48"/>
      <c r="O7" s="52"/>
    </row>
    <row r="8" spans="1:15">
      <c r="B8" s="53"/>
      <c r="C8" s="48"/>
      <c r="D8" s="48"/>
      <c r="E8" s="48"/>
      <c r="F8" s="48"/>
      <c r="G8" s="81" t="s">
        <v>68</v>
      </c>
      <c r="H8" s="81" t="s">
        <v>69</v>
      </c>
      <c r="I8" s="81" t="s">
        <v>70</v>
      </c>
      <c r="J8" s="81" t="s">
        <v>71</v>
      </c>
      <c r="K8" s="81" t="s">
        <v>72</v>
      </c>
      <c r="L8" s="48"/>
      <c r="M8" s="48"/>
      <c r="N8" s="48"/>
      <c r="O8" s="52"/>
    </row>
    <row r="9" spans="1:15">
      <c r="B9" s="53"/>
      <c r="D9" s="9"/>
      <c r="E9" s="81" t="s">
        <v>73</v>
      </c>
      <c r="F9" s="7"/>
      <c r="G9" s="4">
        <f>G18</f>
        <v>0</v>
      </c>
      <c r="H9" s="4">
        <f>H18</f>
        <v>0</v>
      </c>
      <c r="I9" s="4">
        <f t="shared" ref="H9:K9" si="0">I18</f>
        <v>0</v>
      </c>
      <c r="J9" s="4">
        <f>J18</f>
        <v>0</v>
      </c>
      <c r="K9" s="4">
        <f t="shared" si="0"/>
        <v>0</v>
      </c>
      <c r="L9" s="48"/>
      <c r="M9" s="48"/>
      <c r="N9" s="48"/>
      <c r="O9" s="52"/>
    </row>
    <row r="10" spans="1:15">
      <c r="B10" s="53"/>
      <c r="D10" s="9"/>
      <c r="E10" s="81" t="s">
        <v>74</v>
      </c>
      <c r="F10" s="7"/>
      <c r="G10" s="4">
        <f>G18+G22+G26+G30+G35-G40</f>
        <v>0</v>
      </c>
      <c r="H10" s="4">
        <f t="shared" ref="H10:K10" si="1">H18+H22+H26+H30+H35-H40</f>
        <v>0</v>
      </c>
      <c r="I10" s="4">
        <f t="shared" si="1"/>
        <v>0</v>
      </c>
      <c r="J10" s="4">
        <f t="shared" si="1"/>
        <v>0</v>
      </c>
      <c r="K10" s="4">
        <f t="shared" si="1"/>
        <v>0</v>
      </c>
      <c r="L10" s="48"/>
      <c r="M10" s="48"/>
      <c r="N10" s="48"/>
      <c r="O10" s="52"/>
    </row>
    <row r="11" spans="1:15">
      <c r="B11" s="53"/>
      <c r="D11" s="9"/>
      <c r="E11" s="81" t="s">
        <v>80</v>
      </c>
      <c r="F11" s="7"/>
      <c r="G11" s="4">
        <f>-(G42+G44+G46+G48)</f>
        <v>0</v>
      </c>
      <c r="H11" s="4">
        <f t="shared" ref="H11:K11" si="2">-(H42+H44+H46+H48)</f>
        <v>0</v>
      </c>
      <c r="I11" s="4">
        <f t="shared" si="2"/>
        <v>0</v>
      </c>
      <c r="J11" s="4">
        <f t="shared" si="2"/>
        <v>0</v>
      </c>
      <c r="K11" s="4">
        <f t="shared" si="2"/>
        <v>0</v>
      </c>
      <c r="L11" s="48"/>
      <c r="M11" s="48"/>
      <c r="N11" s="48"/>
      <c r="O11" s="52"/>
    </row>
    <row r="12" spans="1:15">
      <c r="B12" s="53"/>
      <c r="D12" s="9"/>
      <c r="E12" s="81"/>
      <c r="F12" s="7"/>
      <c r="L12" s="48"/>
      <c r="M12" s="48"/>
      <c r="N12" s="48"/>
      <c r="O12" s="52"/>
    </row>
    <row r="13" spans="1:15">
      <c r="B13" s="53"/>
      <c r="C13" s="9"/>
      <c r="D13" s="9"/>
      <c r="E13" s="81" t="s">
        <v>76</v>
      </c>
      <c r="F13" s="5"/>
      <c r="G13" s="78" t="str">
        <f>IF(G10&gt;-G11,G8,IF(G10+H10&gt;-(G11+H11),H8,IF(G10+H10+I10&gt;-(G11+H11+I11),I8,IF(G10+H10+I10+J10&gt;-(G11+H11+J11),J8,IF(G10+H10+I10+J10+K10&gt;-(G11+H11+I11+J11+K11),K8,"&gt; 5 years")))))</f>
        <v>&gt; 5 years</v>
      </c>
      <c r="H13" s="9"/>
      <c r="I13" s="48"/>
      <c r="J13" s="48"/>
      <c r="K13" s="48"/>
      <c r="L13" s="48"/>
      <c r="M13" s="48"/>
      <c r="N13" s="48"/>
      <c r="O13" s="52"/>
    </row>
    <row r="14" spans="1:15">
      <c r="B14" s="53"/>
      <c r="C14" s="9"/>
      <c r="D14" s="9"/>
      <c r="E14" s="9"/>
      <c r="F14" s="9"/>
      <c r="G14" s="9"/>
      <c r="H14" s="9"/>
      <c r="I14" s="48"/>
      <c r="J14" s="48"/>
      <c r="K14" s="48"/>
      <c r="L14" s="48"/>
      <c r="M14" s="48"/>
      <c r="N14" s="48"/>
      <c r="O14" s="52"/>
    </row>
    <row r="15" spans="1:15" outlineLevel="1">
      <c r="B15" s="53"/>
      <c r="C15" s="80" t="s">
        <v>134</v>
      </c>
      <c r="D15" s="9"/>
      <c r="E15" s="80" t="s">
        <v>135</v>
      </c>
      <c r="F15" s="8"/>
      <c r="G15" s="212" t="s">
        <v>199</v>
      </c>
      <c r="H15" s="212"/>
      <c r="I15" s="212"/>
      <c r="J15" s="212"/>
      <c r="K15" s="212"/>
      <c r="L15" s="48"/>
      <c r="M15" s="48"/>
      <c r="N15" s="48"/>
      <c r="O15" s="52"/>
    </row>
    <row r="16" spans="1:15" outlineLevel="1">
      <c r="B16" s="53"/>
      <c r="C16" s="9"/>
      <c r="D16" s="9"/>
      <c r="E16" s="9"/>
      <c r="F16" s="9"/>
      <c r="G16" s="81" t="s">
        <v>68</v>
      </c>
      <c r="H16" s="81" t="s">
        <v>69</v>
      </c>
      <c r="I16" s="81" t="s">
        <v>70</v>
      </c>
      <c r="J16" s="81" t="s">
        <v>71</v>
      </c>
      <c r="K16" s="81" t="s">
        <v>72</v>
      </c>
      <c r="L16" s="48"/>
      <c r="M16" s="48"/>
      <c r="N16" s="48"/>
      <c r="O16" s="52"/>
    </row>
    <row r="17" spans="2:15" ht="14.45" outlineLevel="1" thickBot="1">
      <c r="B17" s="53"/>
      <c r="C17" s="9"/>
      <c r="D17" s="9"/>
      <c r="E17" s="9"/>
      <c r="F17" s="9"/>
      <c r="G17" s="9"/>
      <c r="H17" s="9"/>
      <c r="I17" s="48"/>
      <c r="J17" s="48"/>
      <c r="K17" s="48"/>
      <c r="L17" s="48"/>
      <c r="M17" s="48"/>
      <c r="N17" s="48"/>
      <c r="O17" s="52"/>
    </row>
    <row r="18" spans="2:15" ht="14.45" outlineLevel="1" thickBot="1">
      <c r="B18" s="53"/>
      <c r="C18" s="30" t="s">
        <v>136</v>
      </c>
      <c r="D18" s="9"/>
      <c r="E18" s="3" t="s">
        <v>137</v>
      </c>
      <c r="F18" s="5"/>
      <c r="G18" s="4">
        <f>(G20*'General inputs'!D37)*'General inputs'!$D$30</f>
        <v>0</v>
      </c>
      <c r="H18" s="4">
        <f>(H20*'General inputs'!E37)*'General inputs'!$D$30</f>
        <v>0</v>
      </c>
      <c r="I18" s="4">
        <f>(I20*'General inputs'!F37)*'General inputs'!$D$30</f>
        <v>0</v>
      </c>
      <c r="J18" s="4">
        <f>(J20*'General inputs'!G37)*'General inputs'!$D$30</f>
        <v>0</v>
      </c>
      <c r="K18" s="4">
        <f>(K20*'General inputs'!H37)*'General inputs'!$D$30</f>
        <v>0</v>
      </c>
      <c r="L18" s="17" t="s">
        <v>200</v>
      </c>
      <c r="M18" s="17"/>
      <c r="N18" s="31" t="s">
        <v>201</v>
      </c>
      <c r="O18" s="52"/>
    </row>
    <row r="19" spans="2:15" outlineLevel="2">
      <c r="B19" s="53"/>
      <c r="C19" s="30"/>
      <c r="D19" s="9"/>
      <c r="E19" s="9"/>
      <c r="F19" s="5"/>
      <c r="G19" s="9"/>
      <c r="H19" s="9"/>
      <c r="I19" s="48"/>
      <c r="J19" s="48"/>
      <c r="K19" s="48"/>
      <c r="L19" s="100"/>
      <c r="M19" s="100"/>
      <c r="N19" s="48"/>
      <c r="O19" s="52"/>
    </row>
    <row r="20" spans="2:15" outlineLevel="2">
      <c r="B20" s="53"/>
      <c r="C20" s="30"/>
      <c r="D20" s="9"/>
      <c r="E20" s="83" t="s">
        <v>202</v>
      </c>
      <c r="F20" s="5"/>
      <c r="G20" s="109">
        <v>0</v>
      </c>
      <c r="H20" s="109">
        <v>0</v>
      </c>
      <c r="I20" s="109">
        <v>0</v>
      </c>
      <c r="J20" s="109">
        <v>0</v>
      </c>
      <c r="K20" s="109">
        <v>0</v>
      </c>
      <c r="L20" s="17" t="s">
        <v>203</v>
      </c>
      <c r="M20" s="17"/>
      <c r="N20" s="48"/>
      <c r="O20" s="52"/>
    </row>
    <row r="21" spans="2:15" ht="14.45" outlineLevel="1" thickBot="1">
      <c r="B21" s="53"/>
      <c r="C21" s="9"/>
      <c r="D21" s="9"/>
      <c r="E21" s="9"/>
      <c r="F21" s="5"/>
      <c r="G21" s="9"/>
      <c r="I21" s="48"/>
      <c r="J21" s="48"/>
      <c r="K21" s="48"/>
      <c r="L21" s="17"/>
      <c r="M21" s="17"/>
      <c r="N21" s="9"/>
      <c r="O21" s="52"/>
    </row>
    <row r="22" spans="2:15" ht="14.45" outlineLevel="1" thickBot="1">
      <c r="B22" s="53"/>
      <c r="C22" s="30" t="s">
        <v>138</v>
      </c>
      <c r="D22" s="9"/>
      <c r="E22" s="3" t="s">
        <v>139</v>
      </c>
      <c r="F22" s="5"/>
      <c r="G22" s="49">
        <f>G24*'General inputs'!D38</f>
        <v>0</v>
      </c>
      <c r="H22" s="49">
        <f>H24*'General inputs'!E38</f>
        <v>0</v>
      </c>
      <c r="I22" s="49">
        <f>I24*'General inputs'!F38</f>
        <v>0</v>
      </c>
      <c r="J22" s="49">
        <f>J24*'General inputs'!G38</f>
        <v>0</v>
      </c>
      <c r="K22" s="49">
        <f>K24*'General inputs'!H38</f>
        <v>0</v>
      </c>
      <c r="L22" s="17" t="s">
        <v>204</v>
      </c>
      <c r="M22" s="17"/>
      <c r="N22" s="31" t="s">
        <v>205</v>
      </c>
      <c r="O22" s="52"/>
    </row>
    <row r="23" spans="2:15" outlineLevel="2">
      <c r="B23" s="53"/>
      <c r="C23" s="30"/>
      <c r="D23" s="9"/>
      <c r="E23" s="9"/>
      <c r="F23" s="5"/>
      <c r="G23" s="9"/>
      <c r="I23" s="48"/>
      <c r="J23" s="48"/>
      <c r="K23" s="48"/>
      <c r="L23" s="17"/>
      <c r="M23" s="17"/>
      <c r="N23" s="9"/>
      <c r="O23" s="52"/>
    </row>
    <row r="24" spans="2:15" outlineLevel="2">
      <c r="B24" s="53"/>
      <c r="C24" s="30"/>
      <c r="D24" s="9"/>
      <c r="E24" s="83" t="s">
        <v>206</v>
      </c>
      <c r="F24" s="5"/>
      <c r="G24" s="110">
        <v>0</v>
      </c>
      <c r="H24" s="110">
        <v>0</v>
      </c>
      <c r="I24" s="110">
        <v>0</v>
      </c>
      <c r="J24" s="110">
        <v>0</v>
      </c>
      <c r="K24" s="110">
        <v>0</v>
      </c>
      <c r="L24" s="17" t="s">
        <v>207</v>
      </c>
      <c r="M24" s="17"/>
      <c r="N24" s="31"/>
      <c r="O24" s="52"/>
    </row>
    <row r="25" spans="2:15" ht="14.45" outlineLevel="1" thickBot="1">
      <c r="B25" s="53"/>
      <c r="C25" s="30"/>
      <c r="D25" s="9"/>
      <c r="E25" s="9"/>
      <c r="F25" s="5"/>
      <c r="G25" s="9"/>
      <c r="I25" s="48"/>
      <c r="J25" s="48"/>
      <c r="K25" s="48"/>
      <c r="L25" s="17"/>
      <c r="M25" s="17"/>
      <c r="N25" s="9"/>
      <c r="O25" s="52"/>
    </row>
    <row r="26" spans="2:15" ht="14.45" outlineLevel="1" thickBot="1">
      <c r="B26" s="53"/>
      <c r="C26" s="30"/>
      <c r="D26" s="9"/>
      <c r="E26" s="3" t="s">
        <v>140</v>
      </c>
      <c r="F26" s="5"/>
      <c r="G26" s="4">
        <f>('General inputs'!$D$42*'1. Circular supply chain'!G28)*'General inputs'!D37</f>
        <v>0</v>
      </c>
      <c r="H26" s="4">
        <f>('General inputs'!$D$42*'1. Circular supply chain'!H28)*'General inputs'!E37</f>
        <v>0</v>
      </c>
      <c r="I26" s="4">
        <f>('General inputs'!$D$42*'1. Circular supply chain'!I28)*'General inputs'!F37</f>
        <v>0</v>
      </c>
      <c r="J26" s="4">
        <f>('General inputs'!$D$42*'1. Circular supply chain'!J28)*'General inputs'!G37</f>
        <v>0</v>
      </c>
      <c r="K26" s="4">
        <f>('General inputs'!$D$42*'1. Circular supply chain'!K28)*'General inputs'!H37</f>
        <v>0</v>
      </c>
      <c r="L26" s="17" t="s">
        <v>208</v>
      </c>
      <c r="M26" s="17"/>
      <c r="N26" s="31" t="s">
        <v>209</v>
      </c>
      <c r="O26" s="52"/>
    </row>
    <row r="27" spans="2:15" outlineLevel="2">
      <c r="B27" s="53"/>
      <c r="C27" s="30"/>
      <c r="D27" s="9"/>
      <c r="E27" s="9"/>
      <c r="F27" s="5"/>
      <c r="G27" s="9"/>
      <c r="I27" s="48"/>
      <c r="J27" s="48"/>
      <c r="K27" s="48"/>
      <c r="L27" s="17"/>
      <c r="M27" s="17"/>
      <c r="N27" s="9"/>
      <c r="O27" s="52"/>
    </row>
    <row r="28" spans="2:15" outlineLevel="2">
      <c r="B28" s="53"/>
      <c r="C28" s="30"/>
      <c r="D28" s="9"/>
      <c r="E28" s="83" t="s">
        <v>210</v>
      </c>
      <c r="F28" s="5"/>
      <c r="G28" s="110">
        <v>0</v>
      </c>
      <c r="H28" s="110">
        <v>0</v>
      </c>
      <c r="I28" s="110">
        <v>0</v>
      </c>
      <c r="J28" s="110">
        <v>0</v>
      </c>
      <c r="K28" s="110">
        <v>0</v>
      </c>
      <c r="L28" s="17" t="s">
        <v>211</v>
      </c>
      <c r="M28" s="17"/>
      <c r="N28" s="9"/>
      <c r="O28" s="52"/>
    </row>
    <row r="29" spans="2:15" ht="14.45" outlineLevel="1" thickBot="1">
      <c r="B29" s="53"/>
      <c r="C29" s="30"/>
      <c r="D29" s="9"/>
      <c r="E29" s="8"/>
      <c r="F29" s="6"/>
      <c r="G29" s="7"/>
      <c r="I29" s="48"/>
      <c r="J29" s="48"/>
      <c r="K29" s="48"/>
      <c r="L29" s="96"/>
      <c r="M29" s="96"/>
      <c r="N29" s="31"/>
      <c r="O29" s="52"/>
    </row>
    <row r="30" spans="2:15" ht="14.45" outlineLevel="1" thickBot="1">
      <c r="B30" s="53"/>
      <c r="C30" s="30"/>
      <c r="D30" s="9"/>
      <c r="E30" s="3" t="s">
        <v>212</v>
      </c>
      <c r="F30" s="5"/>
      <c r="G30" s="4">
        <f>$G$32*G33</f>
        <v>0</v>
      </c>
      <c r="H30" s="4">
        <f>$G$32*H33</f>
        <v>0</v>
      </c>
      <c r="I30" s="4">
        <f>$G$32*I33</f>
        <v>0</v>
      </c>
      <c r="J30" s="4">
        <f>$G$32*J33</f>
        <v>0</v>
      </c>
      <c r="K30" s="4">
        <f>$G$32*K33</f>
        <v>0</v>
      </c>
      <c r="L30" s="17" t="s">
        <v>213</v>
      </c>
      <c r="M30" s="17"/>
      <c r="N30" s="31" t="s">
        <v>214</v>
      </c>
      <c r="O30" s="52"/>
    </row>
    <row r="31" spans="2:15" outlineLevel="2">
      <c r="B31" s="53"/>
      <c r="C31" s="30"/>
      <c r="D31" s="9"/>
      <c r="E31" s="8"/>
      <c r="F31" s="6"/>
      <c r="G31" s="7"/>
      <c r="I31" s="48"/>
      <c r="J31" s="48"/>
      <c r="K31" s="48"/>
      <c r="L31" s="96"/>
      <c r="M31" s="96"/>
      <c r="N31" s="31"/>
      <c r="O31" s="52"/>
    </row>
    <row r="32" spans="2:15" outlineLevel="2">
      <c r="B32" s="53"/>
      <c r="C32" s="30"/>
      <c r="D32" s="9"/>
      <c r="E32" s="9" t="s">
        <v>215</v>
      </c>
      <c r="F32" s="5"/>
      <c r="G32" s="111">
        <v>0</v>
      </c>
      <c r="H32" s="7"/>
      <c r="I32" s="7"/>
      <c r="J32" s="7"/>
      <c r="K32" s="7"/>
      <c r="L32" s="17" t="s">
        <v>216</v>
      </c>
      <c r="M32" s="96"/>
      <c r="N32" s="31"/>
      <c r="O32" s="52"/>
    </row>
    <row r="33" spans="2:15" outlineLevel="2">
      <c r="B33" s="53"/>
      <c r="C33" s="30"/>
      <c r="D33" s="48"/>
      <c r="E33" s="83" t="s">
        <v>217</v>
      </c>
      <c r="F33" s="5"/>
      <c r="G33" s="110">
        <v>0</v>
      </c>
      <c r="H33" s="110">
        <v>0</v>
      </c>
      <c r="I33" s="110">
        <v>0</v>
      </c>
      <c r="J33" s="110">
        <v>0</v>
      </c>
      <c r="K33" s="110">
        <v>0</v>
      </c>
      <c r="L33" s="17" t="s">
        <v>218</v>
      </c>
      <c r="M33" s="17"/>
      <c r="N33" s="48"/>
      <c r="O33" s="52"/>
    </row>
    <row r="34" spans="2:15" ht="14.45" outlineLevel="1" thickBot="1">
      <c r="B34" s="53"/>
      <c r="C34" s="30"/>
      <c r="D34" s="48"/>
      <c r="E34" s="9"/>
      <c r="F34" s="5"/>
      <c r="G34" s="9"/>
      <c r="I34" s="48"/>
      <c r="J34" s="48"/>
      <c r="K34" s="48"/>
      <c r="L34" s="100"/>
      <c r="M34" s="100"/>
      <c r="N34" s="48"/>
      <c r="O34" s="52"/>
    </row>
    <row r="35" spans="2:15" ht="14.45" outlineLevel="1" thickBot="1">
      <c r="B35" s="53"/>
      <c r="C35" s="30"/>
      <c r="D35" s="48"/>
      <c r="E35" s="3" t="s">
        <v>141</v>
      </c>
      <c r="F35" s="5"/>
      <c r="G35" s="4">
        <f>$G$37*G38</f>
        <v>0</v>
      </c>
      <c r="H35" s="4">
        <f>$G$37*H38</f>
        <v>0</v>
      </c>
      <c r="I35" s="4">
        <f>$G$37*I38</f>
        <v>0</v>
      </c>
      <c r="J35" s="4">
        <f>$G$37*J38</f>
        <v>0</v>
      </c>
      <c r="K35" s="4">
        <f>$G$37*K38</f>
        <v>0</v>
      </c>
      <c r="L35" s="17" t="s">
        <v>219</v>
      </c>
      <c r="M35" s="17"/>
      <c r="N35" s="17" t="s">
        <v>220</v>
      </c>
      <c r="O35" s="52"/>
    </row>
    <row r="36" spans="2:15" outlineLevel="2">
      <c r="B36" s="53"/>
      <c r="C36" s="30"/>
      <c r="D36" s="48"/>
      <c r="E36" s="9"/>
      <c r="F36" s="5"/>
      <c r="G36" s="9"/>
      <c r="I36" s="48"/>
      <c r="J36" s="48"/>
      <c r="K36" s="48"/>
      <c r="L36" s="100"/>
      <c r="M36" s="100"/>
      <c r="N36" s="48"/>
      <c r="O36" s="52"/>
    </row>
    <row r="37" spans="2:15" outlineLevel="2">
      <c r="B37" s="53"/>
      <c r="C37" s="30"/>
      <c r="D37" s="48"/>
      <c r="E37" s="9" t="s">
        <v>221</v>
      </c>
      <c r="F37" s="5"/>
      <c r="G37" s="111">
        <v>0</v>
      </c>
      <c r="H37" s="5"/>
      <c r="I37" s="5"/>
      <c r="J37" s="5"/>
      <c r="K37" s="5"/>
      <c r="L37" s="98" t="s">
        <v>222</v>
      </c>
      <c r="M37" s="98"/>
      <c r="N37" s="74"/>
      <c r="O37" s="52"/>
    </row>
    <row r="38" spans="2:15" outlineLevel="2">
      <c r="B38" s="53"/>
      <c r="C38" s="30"/>
      <c r="D38" s="48"/>
      <c r="E38" s="83" t="s">
        <v>223</v>
      </c>
      <c r="F38" s="5"/>
      <c r="G38" s="110">
        <v>0</v>
      </c>
      <c r="H38" s="110">
        <v>0</v>
      </c>
      <c r="I38" s="110">
        <v>0</v>
      </c>
      <c r="J38" s="110">
        <v>0</v>
      </c>
      <c r="K38" s="110">
        <v>0</v>
      </c>
      <c r="L38" s="17" t="s">
        <v>224</v>
      </c>
      <c r="M38" s="17"/>
      <c r="N38" s="48"/>
      <c r="O38" s="52"/>
    </row>
    <row r="39" spans="2:15" customFormat="1" ht="15" outlineLevel="1" thickBot="1">
      <c r="B39" s="53"/>
      <c r="C39" s="30"/>
      <c r="O39" s="52"/>
    </row>
    <row r="40" spans="2:15" customFormat="1" ht="15" outlineLevel="1" thickBot="1">
      <c r="B40" s="53"/>
      <c r="C40" s="30"/>
      <c r="E40" s="3" t="s">
        <v>142</v>
      </c>
      <c r="G40" s="111">
        <v>0</v>
      </c>
      <c r="H40" s="111">
        <v>0</v>
      </c>
      <c r="I40" s="111">
        <v>0</v>
      </c>
      <c r="J40" s="111">
        <v>0</v>
      </c>
      <c r="K40" s="111">
        <v>0</v>
      </c>
      <c r="L40" s="107" t="s">
        <v>225</v>
      </c>
      <c r="O40" s="52"/>
    </row>
    <row r="41" spans="2:15" ht="14.45" outlineLevel="1" thickBot="1">
      <c r="B41" s="53"/>
      <c r="C41" s="48"/>
      <c r="D41" s="48"/>
      <c r="E41" s="48"/>
      <c r="F41" s="76"/>
      <c r="G41" s="48"/>
      <c r="I41" s="48"/>
      <c r="J41" s="48"/>
      <c r="K41" s="48"/>
      <c r="L41" s="100"/>
      <c r="M41" s="100"/>
      <c r="N41" s="48"/>
      <c r="O41" s="52"/>
    </row>
    <row r="42" spans="2:15" ht="15" outlineLevel="1" thickBot="1">
      <c r="B42" s="53"/>
      <c r="C42" s="30" t="s">
        <v>143</v>
      </c>
      <c r="D42" s="48"/>
      <c r="E42" s="3" t="s">
        <v>144</v>
      </c>
      <c r="F42" s="5"/>
      <c r="G42" s="113">
        <v>0</v>
      </c>
      <c r="H42" s="113">
        <v>0</v>
      </c>
      <c r="I42" s="113">
        <v>0</v>
      </c>
      <c r="J42" s="113">
        <v>0</v>
      </c>
      <c r="K42" s="113">
        <v>0</v>
      </c>
      <c r="L42" s="99" t="s">
        <v>226</v>
      </c>
      <c r="M42" s="99"/>
      <c r="N42" s="77"/>
      <c r="O42" s="52"/>
    </row>
    <row r="43" spans="2:15" ht="14.45" outlineLevel="1" thickBot="1">
      <c r="B43" s="53"/>
      <c r="C43" s="30"/>
      <c r="D43" s="48"/>
      <c r="E43" s="48"/>
      <c r="F43" s="76"/>
      <c r="G43" s="48"/>
      <c r="I43" s="48"/>
      <c r="J43" s="48"/>
      <c r="K43" s="48"/>
      <c r="L43" s="100"/>
      <c r="M43" s="100"/>
      <c r="N43" s="48"/>
      <c r="O43" s="52"/>
    </row>
    <row r="44" spans="2:15" ht="14.45" outlineLevel="1" thickBot="1">
      <c r="B44" s="53"/>
      <c r="C44" s="30"/>
      <c r="D44" s="48"/>
      <c r="E44" s="3" t="s">
        <v>145</v>
      </c>
      <c r="F44" s="5"/>
      <c r="G44" s="113">
        <v>0</v>
      </c>
      <c r="H44" s="113">
        <v>0</v>
      </c>
      <c r="I44" s="113">
        <v>0</v>
      </c>
      <c r="J44" s="113">
        <v>0</v>
      </c>
      <c r="K44" s="113">
        <v>0</v>
      </c>
      <c r="L44" s="17" t="s">
        <v>227</v>
      </c>
      <c r="M44" s="17"/>
      <c r="N44" s="48"/>
      <c r="O44" s="52"/>
    </row>
    <row r="45" spans="2:15" ht="14.45" outlineLevel="1" thickBot="1">
      <c r="B45" s="53"/>
      <c r="C45" s="30"/>
      <c r="D45" s="48"/>
      <c r="E45" s="9"/>
      <c r="F45" s="5"/>
      <c r="G45" s="7"/>
      <c r="H45" s="48"/>
      <c r="I45" s="48"/>
      <c r="J45" s="48"/>
      <c r="K45" s="48"/>
      <c r="L45" s="100"/>
      <c r="M45" s="100"/>
      <c r="N45" s="48"/>
      <c r="O45" s="52"/>
    </row>
    <row r="46" spans="2:15" ht="14.45" outlineLevel="1" thickBot="1">
      <c r="B46" s="53"/>
      <c r="C46" s="30"/>
      <c r="D46" s="48"/>
      <c r="E46" s="3" t="s">
        <v>146</v>
      </c>
      <c r="F46" s="5"/>
      <c r="G46" s="113">
        <v>0</v>
      </c>
      <c r="H46" s="113">
        <v>0</v>
      </c>
      <c r="I46" s="113">
        <v>0</v>
      </c>
      <c r="J46" s="113">
        <v>0</v>
      </c>
      <c r="K46" s="113">
        <v>0</v>
      </c>
      <c r="L46" s="17" t="s">
        <v>228</v>
      </c>
      <c r="M46" s="17"/>
      <c r="N46" s="48"/>
      <c r="O46" s="52"/>
    </row>
    <row r="47" spans="2:15" outlineLevel="1">
      <c r="B47" s="53"/>
      <c r="C47" s="30"/>
      <c r="D47" s="48"/>
      <c r="E47" s="9"/>
      <c r="F47" s="9"/>
      <c r="G47" s="7"/>
      <c r="H47" s="48"/>
      <c r="I47" s="48"/>
      <c r="J47" s="48"/>
      <c r="K47" s="48"/>
      <c r="L47" s="48"/>
      <c r="M47" s="48"/>
      <c r="N47" s="48"/>
      <c r="O47" s="52"/>
    </row>
    <row r="48" spans="2:15" outlineLevel="1">
      <c r="B48" s="53"/>
      <c r="C48" s="30"/>
      <c r="D48" s="48"/>
      <c r="E48" s="23" t="s">
        <v>147</v>
      </c>
      <c r="F48" s="9"/>
      <c r="G48" s="113">
        <v>0</v>
      </c>
      <c r="H48" s="113">
        <v>0</v>
      </c>
      <c r="I48" s="113">
        <v>0</v>
      </c>
      <c r="J48" s="113">
        <v>0</v>
      </c>
      <c r="K48" s="113">
        <v>0</v>
      </c>
      <c r="L48" s="17" t="s">
        <v>229</v>
      </c>
      <c r="M48" s="48"/>
      <c r="N48" s="48"/>
      <c r="O48" s="52"/>
    </row>
    <row r="49" spans="2:15">
      <c r="B49" s="53"/>
      <c r="C49" s="48"/>
      <c r="D49" s="48"/>
      <c r="E49" s="48"/>
      <c r="F49" s="48"/>
      <c r="G49" s="48"/>
      <c r="H49" s="48"/>
      <c r="I49" s="48"/>
      <c r="J49" s="48"/>
      <c r="K49" s="48"/>
      <c r="L49" s="48"/>
      <c r="M49" s="48"/>
      <c r="N49" s="48"/>
      <c r="O49" s="52"/>
    </row>
    <row r="50" spans="2:15">
      <c r="B50" s="54"/>
      <c r="C50" s="55"/>
      <c r="D50" s="55"/>
      <c r="E50" s="55"/>
      <c r="F50" s="55"/>
      <c r="G50" s="55"/>
      <c r="H50" s="55"/>
      <c r="I50" s="55"/>
      <c r="J50" s="55"/>
      <c r="K50" s="55"/>
      <c r="L50" s="55"/>
      <c r="M50" s="55"/>
      <c r="N50" s="55"/>
      <c r="O50" s="56"/>
    </row>
    <row r="52" spans="2:15">
      <c r="B52" s="37" t="s">
        <v>230</v>
      </c>
      <c r="C52" s="26"/>
      <c r="D52" s="27"/>
      <c r="E52" s="27"/>
      <c r="F52" s="27"/>
      <c r="G52" s="27"/>
      <c r="H52" s="27"/>
      <c r="I52" s="27"/>
      <c r="J52" s="27"/>
      <c r="K52" s="27"/>
      <c r="L52" s="27"/>
      <c r="M52" s="27"/>
      <c r="N52" s="27"/>
      <c r="O52" s="28"/>
    </row>
    <row r="53" spans="2:15">
      <c r="B53" s="51" t="s">
        <v>231</v>
      </c>
      <c r="C53" s="38"/>
      <c r="D53" s="38"/>
      <c r="E53" s="38"/>
      <c r="F53" s="38"/>
      <c r="G53" s="38"/>
      <c r="H53" s="38"/>
      <c r="I53" s="38"/>
      <c r="J53" s="38"/>
      <c r="K53" s="38"/>
      <c r="L53" s="38"/>
      <c r="M53" s="38"/>
      <c r="N53" s="38"/>
      <c r="O53" s="57"/>
    </row>
    <row r="54" spans="2:15" ht="229.9" customHeight="1">
      <c r="B54" s="51"/>
      <c r="C54" s="38"/>
      <c r="D54" s="38"/>
      <c r="E54" s="38"/>
      <c r="F54" s="38"/>
      <c r="G54" s="38"/>
      <c r="H54" s="38"/>
      <c r="I54" s="38"/>
      <c r="J54" s="38"/>
      <c r="K54" s="38"/>
      <c r="L54" s="38"/>
      <c r="M54" s="38"/>
      <c r="N54" s="38"/>
      <c r="O54" s="57"/>
    </row>
    <row r="55" spans="2:15">
      <c r="B55" s="53"/>
      <c r="C55" s="48"/>
      <c r="D55" s="48"/>
      <c r="E55" s="48"/>
      <c r="F55" s="48"/>
      <c r="G55" s="48"/>
      <c r="H55" s="48"/>
      <c r="I55" s="48"/>
      <c r="J55" s="48"/>
      <c r="K55" s="48"/>
      <c r="L55" s="48"/>
      <c r="M55" s="48"/>
      <c r="N55" s="48"/>
      <c r="O55" s="52"/>
    </row>
    <row r="56" spans="2:15">
      <c r="B56" s="53"/>
      <c r="C56" s="48"/>
      <c r="D56" s="48"/>
      <c r="E56" s="48"/>
      <c r="F56" s="48"/>
      <c r="G56" s="81" t="s">
        <v>68</v>
      </c>
      <c r="H56" s="81" t="s">
        <v>69</v>
      </c>
      <c r="I56" s="81" t="s">
        <v>70</v>
      </c>
      <c r="J56" s="81" t="s">
        <v>71</v>
      </c>
      <c r="K56" s="81" t="s">
        <v>72</v>
      </c>
      <c r="L56" s="48"/>
      <c r="M56" s="48"/>
      <c r="N56" s="48"/>
      <c r="O56" s="52"/>
    </row>
    <row r="57" spans="2:15">
      <c r="B57" s="53"/>
      <c r="D57" s="9"/>
      <c r="E57" s="81" t="s">
        <v>73</v>
      </c>
      <c r="F57" s="7"/>
      <c r="G57" s="4">
        <v>0</v>
      </c>
      <c r="H57" s="4">
        <v>0</v>
      </c>
      <c r="I57" s="4">
        <v>0</v>
      </c>
      <c r="J57" s="4">
        <v>0</v>
      </c>
      <c r="K57" s="4">
        <v>0</v>
      </c>
      <c r="L57" s="48"/>
      <c r="M57" s="48"/>
      <c r="N57" s="48"/>
      <c r="O57" s="52"/>
    </row>
    <row r="58" spans="2:15">
      <c r="B58" s="53"/>
      <c r="D58" s="9"/>
      <c r="E58" s="81" t="s">
        <v>74</v>
      </c>
      <c r="F58" s="7"/>
      <c r="G58" s="4">
        <f>G66+G70+G74-G78</f>
        <v>0</v>
      </c>
      <c r="H58" s="4">
        <f t="shared" ref="H58:K58" si="3">H66+H70+H74-H78</f>
        <v>0</v>
      </c>
      <c r="I58" s="4">
        <f t="shared" si="3"/>
        <v>0</v>
      </c>
      <c r="J58" s="4">
        <f t="shared" si="3"/>
        <v>0</v>
      </c>
      <c r="K58" s="4">
        <f t="shared" si="3"/>
        <v>0</v>
      </c>
      <c r="L58" s="48"/>
      <c r="M58" s="48"/>
      <c r="N58" s="48"/>
      <c r="O58" s="52"/>
    </row>
    <row r="59" spans="2:15">
      <c r="B59" s="53"/>
      <c r="D59" s="9"/>
      <c r="E59" s="81" t="s">
        <v>80</v>
      </c>
      <c r="F59" s="7"/>
      <c r="G59" s="4">
        <f>-(G80+G82+G84+G86+G88+G90)</f>
        <v>0</v>
      </c>
      <c r="H59" s="4">
        <f t="shared" ref="H59:K59" si="4">-(H80+H82+H84+H86+H88+H90)</f>
        <v>0</v>
      </c>
      <c r="I59" s="4">
        <f t="shared" si="4"/>
        <v>0</v>
      </c>
      <c r="J59" s="4">
        <f t="shared" si="4"/>
        <v>0</v>
      </c>
      <c r="K59" s="4">
        <f t="shared" si="4"/>
        <v>0</v>
      </c>
      <c r="L59" s="48"/>
      <c r="M59" s="48"/>
      <c r="N59" s="48"/>
      <c r="O59" s="52"/>
    </row>
    <row r="60" spans="2:15">
      <c r="B60" s="53"/>
      <c r="D60" s="9"/>
      <c r="E60" s="81"/>
      <c r="F60" s="7"/>
      <c r="L60" s="48"/>
      <c r="M60" s="48"/>
      <c r="N60" s="48"/>
      <c r="O60" s="52"/>
    </row>
    <row r="61" spans="2:15">
      <c r="B61" s="53"/>
      <c r="C61" s="9"/>
      <c r="D61" s="9"/>
      <c r="E61" s="81" t="s">
        <v>76</v>
      </c>
      <c r="F61" s="5"/>
      <c r="G61" s="78" t="str">
        <f>IF(G58&gt;-G59,G56,IF(G58+H58&gt;-(G59+H59),H56,IF(G58+H58+I58&gt;-(G59+H59+I59),I56,IF(G58+H58+I58+J58&gt;-(G59+H59+J59),J56,IF(G58+H58+I58+J58+K58&gt;-(G59+H59+I59+J59+K59),K56,"&gt; 5 years")))))</f>
        <v>&gt; 5 years</v>
      </c>
      <c r="H61" s="48"/>
      <c r="I61" s="48"/>
      <c r="J61" s="48"/>
      <c r="K61" s="48"/>
      <c r="L61" s="48"/>
      <c r="M61" s="48"/>
      <c r="N61" s="48"/>
      <c r="O61" s="52"/>
    </row>
    <row r="62" spans="2:15">
      <c r="B62" s="53"/>
      <c r="C62" s="9"/>
      <c r="D62" s="9"/>
      <c r="E62" s="9"/>
      <c r="F62" s="9"/>
      <c r="G62" s="9"/>
      <c r="H62" s="48"/>
      <c r="I62" s="48"/>
      <c r="J62" s="48"/>
      <c r="K62" s="48"/>
      <c r="L62" s="48"/>
      <c r="M62" s="48"/>
      <c r="N62" s="48"/>
      <c r="O62" s="52"/>
    </row>
    <row r="63" spans="2:15" outlineLevel="1">
      <c r="B63" s="53"/>
      <c r="C63" s="80" t="s">
        <v>134</v>
      </c>
      <c r="D63" s="9"/>
      <c r="E63" s="80" t="s">
        <v>135</v>
      </c>
      <c r="F63" s="8"/>
      <c r="G63" s="212" t="s">
        <v>199</v>
      </c>
      <c r="H63" s="212"/>
      <c r="I63" s="212"/>
      <c r="J63" s="212"/>
      <c r="K63" s="212"/>
      <c r="L63" s="48"/>
      <c r="M63" s="48"/>
      <c r="N63" s="48"/>
      <c r="O63" s="52"/>
    </row>
    <row r="64" spans="2:15" outlineLevel="1">
      <c r="B64" s="53"/>
      <c r="C64" s="9"/>
      <c r="D64" s="9"/>
      <c r="E64" s="9"/>
      <c r="F64" s="9"/>
      <c r="G64" s="81" t="s">
        <v>68</v>
      </c>
      <c r="H64" s="81" t="s">
        <v>69</v>
      </c>
      <c r="I64" s="81" t="s">
        <v>70</v>
      </c>
      <c r="J64" s="81" t="s">
        <v>71</v>
      </c>
      <c r="K64" s="81" t="s">
        <v>72</v>
      </c>
      <c r="L64" s="48"/>
      <c r="M64" s="48"/>
      <c r="N64" s="48"/>
      <c r="O64" s="52"/>
    </row>
    <row r="65" spans="2:15" ht="14.45" outlineLevel="1" thickBot="1">
      <c r="B65" s="53"/>
      <c r="C65" s="9"/>
      <c r="D65" s="9"/>
      <c r="E65" s="9"/>
      <c r="F65" s="9"/>
      <c r="G65" s="9"/>
      <c r="H65" s="48"/>
      <c r="I65" s="48"/>
      <c r="J65" s="48"/>
      <c r="K65" s="48"/>
      <c r="L65" s="48"/>
      <c r="M65" s="48"/>
      <c r="N65" s="48"/>
      <c r="O65" s="52"/>
    </row>
    <row r="66" spans="2:15" ht="14.45" outlineLevel="1" thickBot="1">
      <c r="B66" s="53"/>
      <c r="C66" s="30" t="s">
        <v>138</v>
      </c>
      <c r="D66" s="9"/>
      <c r="E66" s="3" t="s">
        <v>148</v>
      </c>
      <c r="F66" s="5"/>
      <c r="G66" s="4">
        <f>('General inputs'!$D$42*'1. Circular supply chain'!G68)*'General inputs'!D37</f>
        <v>0</v>
      </c>
      <c r="H66" s="4">
        <f>('General inputs'!$D$42*'1. Circular supply chain'!H68)*'General inputs'!E37</f>
        <v>0</v>
      </c>
      <c r="I66" s="4">
        <f>('General inputs'!$D$42*'1. Circular supply chain'!I68)*'General inputs'!F37</f>
        <v>0</v>
      </c>
      <c r="J66" s="4">
        <f>('General inputs'!$D$42*'1. Circular supply chain'!J68)*'General inputs'!G37</f>
        <v>0</v>
      </c>
      <c r="K66" s="4">
        <f>('General inputs'!$D$42*'1. Circular supply chain'!K68)*'General inputs'!H37</f>
        <v>0</v>
      </c>
      <c r="L66" s="17" t="s">
        <v>232</v>
      </c>
      <c r="M66" s="17"/>
      <c r="N66" s="31" t="s">
        <v>233</v>
      </c>
      <c r="O66" s="52"/>
    </row>
    <row r="67" spans="2:15" outlineLevel="2">
      <c r="B67" s="53"/>
      <c r="C67" s="30"/>
      <c r="D67" s="9"/>
      <c r="E67" s="5"/>
      <c r="F67" s="5"/>
      <c r="G67" s="7"/>
      <c r="H67" s="48"/>
      <c r="I67" s="48"/>
      <c r="J67" s="48"/>
      <c r="K67" s="48"/>
      <c r="L67" s="48"/>
      <c r="M67" s="48"/>
      <c r="N67" s="48"/>
      <c r="O67" s="52"/>
    </row>
    <row r="68" spans="2:15" outlineLevel="2">
      <c r="B68" s="53"/>
      <c r="C68" s="30"/>
      <c r="D68" s="9"/>
      <c r="E68" s="5" t="s">
        <v>234</v>
      </c>
      <c r="F68" s="5"/>
      <c r="G68" s="109">
        <v>0</v>
      </c>
      <c r="H68" s="109">
        <v>0</v>
      </c>
      <c r="I68" s="109">
        <v>0</v>
      </c>
      <c r="J68" s="109">
        <v>0</v>
      </c>
      <c r="K68" s="109">
        <v>0</v>
      </c>
      <c r="L68" s="17" t="s">
        <v>235</v>
      </c>
      <c r="M68" s="48"/>
      <c r="N68" s="48"/>
      <c r="O68" s="52"/>
    </row>
    <row r="69" spans="2:15" ht="14.45" outlineLevel="1" thickBot="1">
      <c r="B69" s="53"/>
      <c r="C69" s="30"/>
      <c r="D69" s="9"/>
      <c r="E69" s="5"/>
      <c r="F69" s="5"/>
      <c r="G69" s="7"/>
      <c r="H69" s="48"/>
      <c r="I69" s="48"/>
      <c r="J69" s="75"/>
      <c r="K69" s="7"/>
      <c r="L69" s="48"/>
      <c r="M69" s="48"/>
      <c r="N69" s="48"/>
      <c r="O69" s="52"/>
    </row>
    <row r="70" spans="2:15" ht="14.45" outlineLevel="1" thickBot="1">
      <c r="B70" s="53"/>
      <c r="C70" s="30"/>
      <c r="D70" s="48"/>
      <c r="E70" s="3" t="s">
        <v>149</v>
      </c>
      <c r="F70" s="5"/>
      <c r="G70" s="4">
        <f>('General inputs'!$D$45*'1. Circular supply chain'!G72)*'General inputs'!D37</f>
        <v>0</v>
      </c>
      <c r="H70" s="4">
        <f>('General inputs'!$D$45*'1. Circular supply chain'!H72)*'General inputs'!E37</f>
        <v>0</v>
      </c>
      <c r="I70" s="4">
        <f>('General inputs'!$D$45*'1. Circular supply chain'!I72)*'General inputs'!F37</f>
        <v>0</v>
      </c>
      <c r="J70" s="4">
        <f>('General inputs'!$D$45*'1. Circular supply chain'!J72)*'General inputs'!G37</f>
        <v>0</v>
      </c>
      <c r="K70" s="4">
        <f>('General inputs'!$D$45*'1. Circular supply chain'!K72)*'General inputs'!H37</f>
        <v>0</v>
      </c>
      <c r="L70" s="17" t="s">
        <v>236</v>
      </c>
      <c r="M70" s="17"/>
      <c r="N70" s="31" t="s">
        <v>237</v>
      </c>
      <c r="O70" s="52"/>
    </row>
    <row r="71" spans="2:15" outlineLevel="2">
      <c r="B71" s="53"/>
      <c r="C71" s="30"/>
      <c r="D71" s="48"/>
      <c r="E71" s="48"/>
      <c r="F71" s="76"/>
      <c r="G71" s="48"/>
      <c r="H71" s="48"/>
      <c r="I71" s="48"/>
      <c r="J71" s="48"/>
      <c r="K71" s="48"/>
      <c r="L71" s="48"/>
      <c r="M71" s="48"/>
      <c r="N71" s="48"/>
      <c r="O71" s="52"/>
    </row>
    <row r="72" spans="2:15" outlineLevel="2">
      <c r="B72" s="53"/>
      <c r="C72" s="30"/>
      <c r="D72" s="48"/>
      <c r="E72" s="84" t="s">
        <v>238</v>
      </c>
      <c r="F72" s="5"/>
      <c r="G72" s="109">
        <v>0</v>
      </c>
      <c r="H72" s="109">
        <v>0</v>
      </c>
      <c r="I72" s="109">
        <v>0</v>
      </c>
      <c r="J72" s="109">
        <v>0</v>
      </c>
      <c r="K72" s="109">
        <v>0</v>
      </c>
      <c r="L72" s="17" t="s">
        <v>239</v>
      </c>
      <c r="M72" s="31"/>
      <c r="N72" s="31"/>
      <c r="O72" s="52"/>
    </row>
    <row r="73" spans="2:15" ht="14.45" outlineLevel="1" thickBot="1">
      <c r="B73" s="53"/>
      <c r="C73" s="30"/>
      <c r="D73" s="48"/>
      <c r="E73" s="6"/>
      <c r="F73" s="6"/>
      <c r="G73" s="7"/>
      <c r="H73" s="48"/>
      <c r="I73" s="48"/>
      <c r="J73" s="48"/>
      <c r="K73" s="48"/>
      <c r="L73" s="31"/>
      <c r="M73" s="31"/>
      <c r="N73" s="31"/>
      <c r="O73" s="52"/>
    </row>
    <row r="74" spans="2:15" ht="14.45" outlineLevel="1" thickBot="1">
      <c r="B74" s="53"/>
      <c r="C74" s="30"/>
      <c r="D74" s="48"/>
      <c r="E74" s="3" t="s">
        <v>150</v>
      </c>
      <c r="F74" s="5"/>
      <c r="G74" s="4">
        <f>-('General inputs'!$D$46*'1. Circular supply chain'!G76)*'General inputs'!D37</f>
        <v>0</v>
      </c>
      <c r="H74" s="4">
        <f>-('General inputs'!$D$46*'1. Circular supply chain'!H76)*'General inputs'!E37</f>
        <v>0</v>
      </c>
      <c r="I74" s="4">
        <f>-('General inputs'!$D$46*'1. Circular supply chain'!I76)*'General inputs'!F37</f>
        <v>0</v>
      </c>
      <c r="J74" s="4">
        <f>-('General inputs'!$D$46*'1. Circular supply chain'!J76)*'General inputs'!G37</f>
        <v>0</v>
      </c>
      <c r="K74" s="4">
        <f>-('General inputs'!$D$46*'1. Circular supply chain'!K76)*'General inputs'!H37</f>
        <v>0</v>
      </c>
      <c r="L74" s="17" t="s">
        <v>240</v>
      </c>
      <c r="M74" s="17"/>
      <c r="N74" s="31" t="s">
        <v>241</v>
      </c>
      <c r="O74" s="52"/>
    </row>
    <row r="75" spans="2:15" outlineLevel="2">
      <c r="B75" s="53"/>
      <c r="C75" s="30"/>
      <c r="D75" s="48"/>
      <c r="E75" s="48"/>
      <c r="F75" s="76"/>
      <c r="G75" s="48"/>
      <c r="H75" s="48"/>
      <c r="I75" s="48"/>
      <c r="J75" s="48"/>
      <c r="K75" s="48"/>
      <c r="L75" s="31"/>
      <c r="M75" s="31"/>
      <c r="N75" s="31"/>
      <c r="O75" s="52"/>
    </row>
    <row r="76" spans="2:15" outlineLevel="2">
      <c r="B76" s="53"/>
      <c r="C76" s="30"/>
      <c r="D76" s="48"/>
      <c r="E76" s="84" t="s">
        <v>242</v>
      </c>
      <c r="F76" s="5"/>
      <c r="G76" s="109">
        <v>0</v>
      </c>
      <c r="H76" s="109">
        <v>0</v>
      </c>
      <c r="I76" s="109">
        <v>0</v>
      </c>
      <c r="J76" s="109">
        <v>0</v>
      </c>
      <c r="K76" s="109">
        <v>0</v>
      </c>
      <c r="L76" s="31"/>
      <c r="M76" s="31"/>
      <c r="N76" s="31"/>
      <c r="O76" s="52"/>
    </row>
    <row r="77" spans="2:15" ht="14.45" outlineLevel="1" thickBot="1">
      <c r="B77" s="53"/>
      <c r="C77" s="30"/>
      <c r="D77" s="48"/>
      <c r="E77" s="48"/>
      <c r="F77" s="76"/>
      <c r="G77" s="48"/>
      <c r="H77" s="48"/>
      <c r="I77" s="48"/>
      <c r="J77" s="48"/>
      <c r="K77" s="48"/>
      <c r="L77" s="48"/>
      <c r="M77" s="48"/>
      <c r="N77" s="48"/>
      <c r="O77" s="52"/>
    </row>
    <row r="78" spans="2:15" ht="15" outlineLevel="1" thickBot="1">
      <c r="B78" s="53"/>
      <c r="C78" s="30"/>
      <c r="D78" s="48"/>
      <c r="E78" s="3" t="s">
        <v>142</v>
      </c>
      <c r="F78"/>
      <c r="G78" s="111">
        <v>0</v>
      </c>
      <c r="H78" s="111">
        <v>0</v>
      </c>
      <c r="I78" s="111">
        <v>0</v>
      </c>
      <c r="J78" s="111">
        <v>0</v>
      </c>
      <c r="K78" s="111">
        <v>0</v>
      </c>
      <c r="L78" s="107" t="s">
        <v>225</v>
      </c>
      <c r="M78" s="48"/>
      <c r="N78" s="48"/>
      <c r="O78" s="52"/>
    </row>
    <row r="79" spans="2:15" ht="14.45" outlineLevel="1" thickBot="1">
      <c r="B79" s="53"/>
      <c r="C79" s="48"/>
      <c r="D79" s="48"/>
      <c r="E79" s="48"/>
      <c r="F79" s="76"/>
      <c r="G79" s="48"/>
      <c r="H79" s="48"/>
      <c r="I79" s="48"/>
      <c r="J79" s="48"/>
      <c r="K79" s="48"/>
      <c r="L79" s="48"/>
      <c r="M79" s="48"/>
      <c r="N79" s="48"/>
      <c r="O79" s="52"/>
    </row>
    <row r="80" spans="2:15" ht="14.45" outlineLevel="1" thickBot="1">
      <c r="B80" s="53"/>
      <c r="C80" s="30" t="s">
        <v>143</v>
      </c>
      <c r="D80" s="48"/>
      <c r="E80" s="3" t="s">
        <v>151</v>
      </c>
      <c r="F80" s="5"/>
      <c r="G80" s="113">
        <v>0</v>
      </c>
      <c r="H80" s="113">
        <v>0</v>
      </c>
      <c r="I80" s="113">
        <v>0</v>
      </c>
      <c r="J80" s="113">
        <v>0</v>
      </c>
      <c r="K80" s="113">
        <v>0</v>
      </c>
      <c r="L80" s="17" t="s">
        <v>243</v>
      </c>
      <c r="M80" s="17"/>
      <c r="N80" s="48"/>
      <c r="O80" s="52"/>
    </row>
    <row r="81" spans="2:15" ht="14.45" outlineLevel="1" thickBot="1">
      <c r="B81" s="53"/>
      <c r="C81" s="30"/>
      <c r="D81" s="48"/>
      <c r="E81" s="9"/>
      <c r="F81" s="5"/>
      <c r="G81" s="48"/>
      <c r="H81" s="48"/>
      <c r="I81" s="48"/>
      <c r="J81" s="48"/>
      <c r="K81" s="48"/>
      <c r="L81" s="48"/>
      <c r="M81" s="48"/>
      <c r="N81" s="48"/>
      <c r="O81" s="52"/>
    </row>
    <row r="82" spans="2:15" ht="14.45" outlineLevel="1" thickBot="1">
      <c r="B82" s="53"/>
      <c r="C82" s="30"/>
      <c r="D82" s="48"/>
      <c r="E82" s="3" t="s">
        <v>152</v>
      </c>
      <c r="F82" s="5"/>
      <c r="G82" s="113">
        <v>0</v>
      </c>
      <c r="H82" s="113">
        <v>0</v>
      </c>
      <c r="I82" s="113">
        <v>0</v>
      </c>
      <c r="J82" s="113">
        <v>0</v>
      </c>
      <c r="K82" s="113">
        <v>0</v>
      </c>
      <c r="L82" s="17" t="s">
        <v>244</v>
      </c>
      <c r="M82" s="17"/>
      <c r="N82" s="48"/>
      <c r="O82" s="52"/>
    </row>
    <row r="83" spans="2:15" ht="14.45" outlineLevel="1" thickBot="1">
      <c r="B83" s="53"/>
      <c r="C83" s="30"/>
      <c r="D83" s="48"/>
      <c r="E83" s="9"/>
      <c r="F83" s="5"/>
      <c r="G83" s="48"/>
      <c r="H83" s="48"/>
      <c r="I83" s="48"/>
      <c r="J83" s="48"/>
      <c r="K83" s="48"/>
      <c r="L83" s="48"/>
      <c r="M83" s="48"/>
      <c r="N83" s="48"/>
      <c r="O83" s="52"/>
    </row>
    <row r="84" spans="2:15" ht="14.45" outlineLevel="1" thickBot="1">
      <c r="B84" s="53"/>
      <c r="C84" s="30"/>
      <c r="D84" s="48"/>
      <c r="E84" s="3" t="s">
        <v>153</v>
      </c>
      <c r="F84" s="5"/>
      <c r="G84" s="113">
        <v>0</v>
      </c>
      <c r="H84" s="113">
        <v>0</v>
      </c>
      <c r="I84" s="113">
        <v>0</v>
      </c>
      <c r="J84" s="113">
        <v>0</v>
      </c>
      <c r="K84" s="113">
        <v>0</v>
      </c>
      <c r="L84" s="17" t="s">
        <v>245</v>
      </c>
      <c r="M84" s="17"/>
      <c r="N84" s="48"/>
      <c r="O84" s="52"/>
    </row>
    <row r="85" spans="2:15" ht="14.45" outlineLevel="1" thickBot="1">
      <c r="B85" s="53"/>
      <c r="C85" s="30"/>
      <c r="D85" s="48"/>
      <c r="E85" s="9"/>
      <c r="F85" s="5"/>
      <c r="G85" s="48"/>
      <c r="H85" s="48"/>
      <c r="I85" s="48"/>
      <c r="J85" s="48"/>
      <c r="K85" s="48"/>
      <c r="L85" s="48"/>
      <c r="M85" s="48"/>
      <c r="N85" s="48"/>
      <c r="O85" s="52"/>
    </row>
    <row r="86" spans="2:15" ht="14.45" outlineLevel="1" thickBot="1">
      <c r="B86" s="53"/>
      <c r="C86" s="30"/>
      <c r="D86" s="48"/>
      <c r="E86" s="3" t="s">
        <v>154</v>
      </c>
      <c r="F86" s="5"/>
      <c r="G86" s="113">
        <v>0</v>
      </c>
      <c r="H86" s="113">
        <v>0</v>
      </c>
      <c r="I86" s="113">
        <v>0</v>
      </c>
      <c r="J86" s="113">
        <v>0</v>
      </c>
      <c r="K86" s="113">
        <v>0</v>
      </c>
      <c r="L86" s="17" t="s">
        <v>246</v>
      </c>
      <c r="M86" s="17"/>
      <c r="N86" s="48"/>
      <c r="O86" s="52"/>
    </row>
    <row r="87" spans="2:15" ht="14.45" outlineLevel="1" thickBot="1">
      <c r="B87" s="53"/>
      <c r="C87" s="30"/>
      <c r="D87" s="48"/>
      <c r="E87" s="48"/>
      <c r="F87" s="76"/>
      <c r="G87" s="48"/>
      <c r="H87" s="48"/>
      <c r="I87" s="48"/>
      <c r="J87" s="48"/>
      <c r="K87" s="48"/>
      <c r="L87" s="48"/>
      <c r="M87" s="48"/>
      <c r="N87" s="48"/>
      <c r="O87" s="52"/>
    </row>
    <row r="88" spans="2:15" ht="14.45" outlineLevel="1" thickBot="1">
      <c r="B88" s="53"/>
      <c r="C88" s="30"/>
      <c r="D88" s="48"/>
      <c r="E88" s="3" t="s">
        <v>146</v>
      </c>
      <c r="F88" s="5"/>
      <c r="G88" s="113">
        <v>0</v>
      </c>
      <c r="H88" s="113">
        <v>0</v>
      </c>
      <c r="I88" s="113">
        <v>0</v>
      </c>
      <c r="J88" s="113">
        <v>0</v>
      </c>
      <c r="K88" s="113">
        <v>0</v>
      </c>
      <c r="L88" s="17" t="s">
        <v>247</v>
      </c>
      <c r="M88" s="17"/>
      <c r="N88" s="48"/>
      <c r="O88" s="52"/>
    </row>
    <row r="89" spans="2:15" outlineLevel="1">
      <c r="B89" s="53"/>
      <c r="C89" s="30"/>
      <c r="D89" s="48"/>
      <c r="E89" s="9"/>
      <c r="F89" s="9"/>
      <c r="G89" s="7"/>
      <c r="H89" s="48"/>
      <c r="I89" s="48"/>
      <c r="J89" s="48"/>
      <c r="K89" s="48"/>
      <c r="L89" s="48"/>
      <c r="M89" s="48"/>
      <c r="N89" s="48"/>
      <c r="O89" s="52"/>
    </row>
    <row r="90" spans="2:15" outlineLevel="1">
      <c r="B90" s="53"/>
      <c r="C90" s="30"/>
      <c r="D90" s="48"/>
      <c r="E90" s="23" t="s">
        <v>147</v>
      </c>
      <c r="F90" s="9"/>
      <c r="G90" s="113">
        <v>0</v>
      </c>
      <c r="H90" s="113">
        <v>0</v>
      </c>
      <c r="I90" s="113">
        <v>0</v>
      </c>
      <c r="J90" s="113">
        <v>0</v>
      </c>
      <c r="K90" s="113">
        <v>0</v>
      </c>
      <c r="L90" s="17" t="s">
        <v>229</v>
      </c>
      <c r="M90" s="48"/>
      <c r="N90" s="48"/>
      <c r="O90" s="52"/>
    </row>
    <row r="91" spans="2:15" outlineLevel="1">
      <c r="B91" s="53"/>
      <c r="C91" s="6"/>
      <c r="D91" s="48"/>
      <c r="E91" s="9"/>
      <c r="F91" s="9"/>
      <c r="G91" s="7"/>
      <c r="H91" s="48"/>
      <c r="I91" s="48"/>
      <c r="J91" s="48"/>
      <c r="K91" s="48"/>
      <c r="L91" s="48"/>
      <c r="M91" s="48"/>
      <c r="N91" s="48"/>
      <c r="O91" s="52"/>
    </row>
    <row r="92" spans="2:15">
      <c r="B92" s="54"/>
      <c r="C92" s="55"/>
      <c r="D92" s="55"/>
      <c r="E92" s="55"/>
      <c r="F92" s="55"/>
      <c r="G92" s="55"/>
      <c r="H92" s="55"/>
      <c r="I92" s="55"/>
      <c r="J92" s="55"/>
      <c r="K92" s="55"/>
      <c r="L92" s="55"/>
      <c r="M92" s="55"/>
      <c r="N92" s="55"/>
      <c r="O92" s="56"/>
    </row>
  </sheetData>
  <mergeCells count="2">
    <mergeCell ref="G15:K15"/>
    <mergeCell ref="G63:K6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sheetPr>
  <dimension ref="A1:O81"/>
  <sheetViews>
    <sheetView showGridLines="0" zoomScale="80" zoomScaleNormal="80" workbookViewId="0">
      <selection activeCell="G48" sqref="G48"/>
    </sheetView>
  </sheetViews>
  <sheetFormatPr defaultRowHeight="14.45" outlineLevelRow="2" outlineLevelCol="1"/>
  <cols>
    <col min="2" max="2" width="4.7109375" customWidth="1"/>
    <col min="3" max="3" width="32.7109375" bestFit="1" customWidth="1"/>
    <col min="4" max="4" width="1.85546875" customWidth="1"/>
    <col min="5" max="5" width="62.85546875" bestFit="1" customWidth="1"/>
    <col min="6" max="6" width="1.7109375" customWidth="1"/>
    <col min="7" max="7" width="29" customWidth="1"/>
    <col min="8" max="8" width="17.5703125" customWidth="1"/>
    <col min="9" max="9" width="15.42578125" customWidth="1"/>
    <col min="10" max="10" width="15.7109375" customWidth="1"/>
    <col min="11" max="11" width="15.28515625" customWidth="1"/>
    <col min="12" max="12" width="179.7109375" style="93" hidden="1" customWidth="1" outlineLevel="1"/>
    <col min="13" max="13" width="12.5703125" customWidth="1" collapsed="1"/>
    <col min="14" max="14" width="147.7109375" hidden="1" customWidth="1" outlineLevel="1"/>
    <col min="15" max="15" width="8.85546875" collapsed="1"/>
  </cols>
  <sheetData>
    <row r="1" spans="1:15" ht="15.6">
      <c r="A1" s="25" t="s">
        <v>248</v>
      </c>
      <c r="B1" s="25"/>
      <c r="C1" s="21"/>
      <c r="D1" s="21"/>
      <c r="E1" s="21"/>
      <c r="F1" s="21"/>
      <c r="G1" s="21"/>
      <c r="H1" s="21"/>
      <c r="I1" s="21"/>
      <c r="J1" s="21"/>
      <c r="K1" s="21"/>
      <c r="L1" s="101"/>
      <c r="M1" s="21"/>
      <c r="N1" s="21"/>
      <c r="O1" s="21"/>
    </row>
    <row r="2" spans="1:15">
      <c r="A2" s="24" t="s">
        <v>249</v>
      </c>
      <c r="B2" s="20"/>
      <c r="C2" s="20"/>
      <c r="D2" s="20"/>
      <c r="E2" s="20"/>
      <c r="G2" s="20"/>
      <c r="I2" s="20"/>
      <c r="J2" s="20"/>
      <c r="K2" s="20"/>
      <c r="L2" s="119"/>
      <c r="M2" s="20"/>
      <c r="N2" s="20"/>
      <c r="O2" s="20"/>
    </row>
    <row r="3" spans="1:15">
      <c r="A3" s="20"/>
      <c r="B3" s="20"/>
      <c r="C3" s="20"/>
      <c r="D3" s="20"/>
      <c r="E3" s="20"/>
      <c r="G3" s="20"/>
      <c r="I3" s="20"/>
      <c r="J3" s="20"/>
      <c r="K3" s="20"/>
      <c r="L3" s="119"/>
      <c r="M3" s="20"/>
      <c r="N3" s="20"/>
      <c r="O3" s="20"/>
    </row>
    <row r="4" spans="1:15">
      <c r="A4" s="20"/>
      <c r="B4" s="37" t="s">
        <v>250</v>
      </c>
      <c r="C4" s="26"/>
      <c r="D4" s="27"/>
      <c r="E4" s="27"/>
      <c r="F4" s="27"/>
      <c r="G4" s="27"/>
      <c r="H4" s="27"/>
      <c r="I4" s="27"/>
      <c r="J4" s="27"/>
      <c r="K4" s="27"/>
      <c r="L4" s="102"/>
      <c r="M4" s="27"/>
      <c r="N4" s="27"/>
      <c r="O4" s="28"/>
    </row>
    <row r="5" spans="1:15">
      <c r="A5" s="20"/>
      <c r="B5" s="51" t="s">
        <v>47</v>
      </c>
      <c r="C5" s="48"/>
      <c r="D5" s="48"/>
      <c r="E5" s="48"/>
      <c r="G5" s="48"/>
      <c r="I5" s="48"/>
      <c r="J5" s="48"/>
      <c r="K5" s="48"/>
      <c r="L5" s="100"/>
      <c r="M5" s="48"/>
      <c r="N5" s="48"/>
      <c r="O5" s="52"/>
    </row>
    <row r="6" spans="1:15" ht="229.9" customHeight="1">
      <c r="A6" s="20"/>
      <c r="B6" s="53"/>
      <c r="C6" s="48"/>
      <c r="D6" s="48"/>
      <c r="E6" s="48"/>
      <c r="G6" s="48"/>
      <c r="I6" s="48"/>
      <c r="J6" s="48"/>
      <c r="K6" s="48"/>
      <c r="L6" s="100"/>
      <c r="M6" s="48"/>
      <c r="N6" s="48"/>
      <c r="O6" s="52"/>
    </row>
    <row r="7" spans="1:15">
      <c r="A7" s="20"/>
      <c r="B7" s="53"/>
      <c r="C7" s="48"/>
      <c r="D7" s="48"/>
      <c r="E7" s="48"/>
      <c r="G7" s="48"/>
      <c r="I7" s="48"/>
      <c r="J7" s="48"/>
      <c r="K7" s="48"/>
      <c r="L7" s="100"/>
      <c r="M7" s="48"/>
      <c r="N7" s="48"/>
      <c r="O7" s="52"/>
    </row>
    <row r="8" spans="1:15">
      <c r="A8" s="20"/>
      <c r="B8" s="53"/>
      <c r="C8" s="48"/>
      <c r="D8" s="48"/>
      <c r="E8" s="48"/>
      <c r="G8" s="81" t="s">
        <v>68</v>
      </c>
      <c r="H8" s="82" t="s">
        <v>69</v>
      </c>
      <c r="I8" s="81" t="s">
        <v>70</v>
      </c>
      <c r="J8" s="81" t="s">
        <v>71</v>
      </c>
      <c r="K8" s="81" t="s">
        <v>72</v>
      </c>
      <c r="L8" s="100"/>
      <c r="M8" s="48"/>
      <c r="N8" s="48"/>
      <c r="O8" s="52"/>
    </row>
    <row r="9" spans="1:15">
      <c r="A9" s="20"/>
      <c r="B9" s="53"/>
      <c r="D9" s="9"/>
      <c r="E9" s="81" t="s">
        <v>73</v>
      </c>
      <c r="G9" s="4">
        <f>G18+G25</f>
        <v>0</v>
      </c>
      <c r="H9" s="4">
        <f>H18+H25</f>
        <v>0</v>
      </c>
      <c r="I9" s="4">
        <f>I18+I25</f>
        <v>0</v>
      </c>
      <c r="J9" s="4">
        <f>J18+J25</f>
        <v>0</v>
      </c>
      <c r="K9" s="4">
        <f>K18+K25</f>
        <v>0</v>
      </c>
      <c r="L9" s="100"/>
      <c r="M9" s="48"/>
      <c r="N9" s="48"/>
      <c r="O9" s="52"/>
    </row>
    <row r="10" spans="1:15">
      <c r="A10" s="20"/>
      <c r="B10" s="53"/>
      <c r="D10" s="9"/>
      <c r="E10" s="81" t="s">
        <v>74</v>
      </c>
      <c r="G10" s="4">
        <f>G18+G25+G31+G35-G39</f>
        <v>0</v>
      </c>
      <c r="H10" s="4">
        <f t="shared" ref="H10:K10" si="0">H18+H25+H31+H35-H39</f>
        <v>0</v>
      </c>
      <c r="I10" s="4">
        <f t="shared" si="0"/>
        <v>0</v>
      </c>
      <c r="J10" s="4">
        <f t="shared" si="0"/>
        <v>0</v>
      </c>
      <c r="K10" s="4">
        <f t="shared" si="0"/>
        <v>0</v>
      </c>
      <c r="L10" s="100"/>
      <c r="M10" s="48"/>
      <c r="N10" s="48"/>
      <c r="O10" s="52"/>
    </row>
    <row r="11" spans="1:15">
      <c r="A11" s="20"/>
      <c r="B11" s="53"/>
      <c r="D11" s="9"/>
      <c r="E11" s="81" t="s">
        <v>75</v>
      </c>
      <c r="G11" s="4">
        <f>-(G41+G43+G45+G47)</f>
        <v>0</v>
      </c>
      <c r="H11" s="4">
        <f t="shared" ref="H11:K11" si="1">-(H41+H43+H45+H47)</f>
        <v>0</v>
      </c>
      <c r="I11" s="4">
        <f t="shared" si="1"/>
        <v>0</v>
      </c>
      <c r="J11" s="4">
        <f t="shared" si="1"/>
        <v>0</v>
      </c>
      <c r="K11" s="4">
        <f t="shared" si="1"/>
        <v>0</v>
      </c>
      <c r="L11" s="100"/>
      <c r="M11" s="48"/>
      <c r="N11" s="48"/>
      <c r="O11" s="52"/>
    </row>
    <row r="12" spans="1:15">
      <c r="A12" s="20"/>
      <c r="B12" s="53"/>
      <c r="D12" s="9"/>
      <c r="E12" s="81"/>
      <c r="L12" s="100"/>
      <c r="M12" s="48"/>
      <c r="N12" s="48"/>
      <c r="O12" s="52"/>
    </row>
    <row r="13" spans="1:15">
      <c r="A13" s="20"/>
      <c r="B13" s="53"/>
      <c r="C13" s="9"/>
      <c r="D13" s="9"/>
      <c r="E13" s="81" t="s">
        <v>76</v>
      </c>
      <c r="F13" s="5"/>
      <c r="G13" s="78" t="str">
        <f>IF(G10&gt;-G11,G8,IF(G10+H10&gt;-(G11+H11),H8,IF(G10+H10+I10&gt;-(G11+H11+I11),I8,IF(G10+H10+I10+J10&gt;-(G11+H11+J11),J8,IF(G10+H10+I10+J10+K10&gt;-(G11+H11+I11+J11+K11),K8,"&gt; 5 years")))))</f>
        <v>&gt; 5 years</v>
      </c>
      <c r="I13" s="48"/>
      <c r="J13" s="48"/>
      <c r="K13" s="48"/>
      <c r="L13" s="100"/>
      <c r="M13" s="48"/>
      <c r="N13" s="48"/>
      <c r="O13" s="52"/>
    </row>
    <row r="14" spans="1:15">
      <c r="A14" s="20"/>
      <c r="B14" s="53"/>
      <c r="C14" s="9"/>
      <c r="D14" s="9"/>
      <c r="E14" s="9"/>
      <c r="G14" s="9"/>
      <c r="I14" s="48"/>
      <c r="J14" s="48"/>
      <c r="K14" s="48"/>
      <c r="L14" s="100"/>
      <c r="M14" s="48"/>
      <c r="N14" s="48"/>
      <c r="O14" s="52"/>
    </row>
    <row r="15" spans="1:15" hidden="1" outlineLevel="1">
      <c r="A15" s="20"/>
      <c r="B15" s="53"/>
      <c r="C15" s="30" t="s">
        <v>134</v>
      </c>
      <c r="D15" s="9"/>
      <c r="E15" s="30" t="s">
        <v>135</v>
      </c>
      <c r="G15" s="213" t="s">
        <v>199</v>
      </c>
      <c r="H15" s="213"/>
      <c r="I15" s="213"/>
      <c r="J15" s="213"/>
      <c r="K15" s="213"/>
      <c r="L15" s="100"/>
      <c r="M15" s="48"/>
      <c r="N15" s="48"/>
      <c r="O15" s="52"/>
    </row>
    <row r="16" spans="1:15" hidden="1" outlineLevel="1">
      <c r="A16" s="20"/>
      <c r="B16" s="53"/>
      <c r="C16" s="9"/>
      <c r="D16" s="9"/>
      <c r="E16" s="9"/>
      <c r="G16" s="81" t="s">
        <v>68</v>
      </c>
      <c r="H16" s="82" t="s">
        <v>69</v>
      </c>
      <c r="I16" s="81" t="s">
        <v>70</v>
      </c>
      <c r="J16" s="81" t="s">
        <v>71</v>
      </c>
      <c r="K16" s="81" t="s">
        <v>72</v>
      </c>
      <c r="L16" s="100"/>
      <c r="M16" s="48"/>
      <c r="N16" s="48"/>
      <c r="O16" s="52"/>
    </row>
    <row r="17" spans="1:15" ht="15" hidden="1" outlineLevel="1" thickBot="1">
      <c r="A17" s="20"/>
      <c r="B17" s="53"/>
      <c r="C17" s="9"/>
      <c r="D17" s="9"/>
      <c r="E17" s="9"/>
      <c r="G17" s="9"/>
      <c r="I17" s="48"/>
      <c r="J17" s="48"/>
      <c r="K17" s="48"/>
      <c r="L17" s="100"/>
      <c r="M17" s="48"/>
      <c r="N17" s="48"/>
      <c r="O17" s="52"/>
    </row>
    <row r="18" spans="1:15" ht="15" hidden="1" outlineLevel="1" thickBot="1">
      <c r="A18" s="20"/>
      <c r="B18" s="53"/>
      <c r="C18" s="30" t="s">
        <v>136</v>
      </c>
      <c r="D18" s="9"/>
      <c r="E18" s="3" t="s">
        <v>156</v>
      </c>
      <c r="G18" s="4">
        <f>G20*G21*G22*G23</f>
        <v>0</v>
      </c>
      <c r="H18" s="4">
        <f t="shared" ref="H18:K18" si="2">H20*H21*H22*H23</f>
        <v>0</v>
      </c>
      <c r="I18" s="4">
        <f t="shared" si="2"/>
        <v>0</v>
      </c>
      <c r="J18" s="4">
        <f t="shared" si="2"/>
        <v>0</v>
      </c>
      <c r="K18" s="4">
        <f t="shared" si="2"/>
        <v>0</v>
      </c>
      <c r="L18" s="87" t="s">
        <v>251</v>
      </c>
      <c r="M18" s="1"/>
      <c r="N18" s="31" t="s">
        <v>252</v>
      </c>
      <c r="O18" s="52"/>
    </row>
    <row r="19" spans="1:15" hidden="1" outlineLevel="2">
      <c r="A19" s="20"/>
      <c r="B19" s="53"/>
      <c r="C19" s="30"/>
      <c r="D19" s="48"/>
      <c r="E19" s="48"/>
      <c r="G19" s="48"/>
      <c r="I19" s="48"/>
      <c r="J19" s="48"/>
      <c r="K19" s="48"/>
      <c r="L19" s="100"/>
      <c r="M19" s="48"/>
      <c r="N19" s="48"/>
      <c r="O19" s="52"/>
    </row>
    <row r="20" spans="1:15" hidden="1" outlineLevel="2">
      <c r="A20" s="20"/>
      <c r="B20" s="53"/>
      <c r="C20" s="30"/>
      <c r="D20" s="48"/>
      <c r="E20" s="83" t="s">
        <v>253</v>
      </c>
      <c r="G20" s="116">
        <v>0</v>
      </c>
      <c r="H20" s="116">
        <v>0</v>
      </c>
      <c r="I20" s="116">
        <v>0</v>
      </c>
      <c r="J20" s="116">
        <v>0</v>
      </c>
      <c r="K20" s="116">
        <v>0</v>
      </c>
      <c r="L20" s="17" t="s">
        <v>254</v>
      </c>
      <c r="M20" s="9"/>
      <c r="N20" s="48"/>
      <c r="O20" s="52"/>
    </row>
    <row r="21" spans="1:15" hidden="1" outlineLevel="2">
      <c r="A21" s="20"/>
      <c r="B21" s="53"/>
      <c r="C21" s="30"/>
      <c r="D21" s="48"/>
      <c r="E21" s="9" t="s">
        <v>255</v>
      </c>
      <c r="G21" s="116">
        <v>0</v>
      </c>
      <c r="H21" s="116">
        <v>0</v>
      </c>
      <c r="I21" s="116">
        <v>0</v>
      </c>
      <c r="J21" s="116">
        <v>0</v>
      </c>
      <c r="K21" s="116">
        <v>0</v>
      </c>
      <c r="L21" s="17" t="s">
        <v>256</v>
      </c>
      <c r="M21" s="9"/>
      <c r="N21" s="31"/>
      <c r="O21" s="52"/>
    </row>
    <row r="22" spans="1:15" hidden="1" outlineLevel="2">
      <c r="A22" s="20"/>
      <c r="B22" s="53"/>
      <c r="C22" s="30"/>
      <c r="D22" s="48"/>
      <c r="E22" s="9" t="s">
        <v>257</v>
      </c>
      <c r="G22" s="113">
        <v>0</v>
      </c>
      <c r="H22" s="113">
        <v>0</v>
      </c>
      <c r="I22" s="113">
        <v>0</v>
      </c>
      <c r="J22" s="113">
        <v>0</v>
      </c>
      <c r="K22" s="113">
        <v>0</v>
      </c>
      <c r="L22" s="17" t="s">
        <v>258</v>
      </c>
      <c r="M22" s="9"/>
      <c r="N22" s="31"/>
      <c r="O22" s="52"/>
    </row>
    <row r="23" spans="1:15" hidden="1" outlineLevel="2">
      <c r="B23" s="53"/>
      <c r="C23" s="30"/>
      <c r="E23" s="9" t="s">
        <v>259</v>
      </c>
      <c r="G23" s="109">
        <v>0</v>
      </c>
      <c r="H23" s="109">
        <v>0</v>
      </c>
      <c r="I23" s="109">
        <v>0</v>
      </c>
      <c r="J23" s="109">
        <v>0</v>
      </c>
      <c r="K23" s="109">
        <v>0</v>
      </c>
      <c r="L23" s="115" t="s">
        <v>260</v>
      </c>
      <c r="M23" s="69"/>
      <c r="O23" s="52"/>
    </row>
    <row r="24" spans="1:15" ht="15" hidden="1" outlineLevel="1" thickBot="1">
      <c r="A24" s="20"/>
      <c r="B24" s="53"/>
      <c r="C24" s="30"/>
      <c r="D24" s="48"/>
      <c r="E24" s="48"/>
      <c r="G24" s="48"/>
      <c r="I24" s="48"/>
      <c r="J24" s="48"/>
      <c r="K24" s="48"/>
      <c r="L24" s="100"/>
      <c r="M24" s="48"/>
      <c r="N24" s="48"/>
      <c r="O24" s="52"/>
    </row>
    <row r="25" spans="1:15" ht="15" hidden="1" outlineLevel="1" thickBot="1">
      <c r="A25" s="20"/>
      <c r="B25" s="53"/>
      <c r="C25" s="30"/>
      <c r="D25" s="48"/>
      <c r="E25" s="117" t="s">
        <v>157</v>
      </c>
      <c r="G25" s="4">
        <f>(((G20*G21)/G27)*G28)*(G29*G22)</f>
        <v>0</v>
      </c>
      <c r="H25" s="4">
        <f t="shared" ref="H25:K25" si="3">(((H20*H21)/H27)*H28)*(H29*H22)</f>
        <v>0</v>
      </c>
      <c r="I25" s="4">
        <f t="shared" si="3"/>
        <v>0</v>
      </c>
      <c r="J25" s="4">
        <f t="shared" si="3"/>
        <v>0</v>
      </c>
      <c r="K25" s="4">
        <f t="shared" si="3"/>
        <v>0</v>
      </c>
      <c r="L25" s="17" t="s">
        <v>261</v>
      </c>
      <c r="M25" s="9"/>
      <c r="N25" s="118" t="s">
        <v>262</v>
      </c>
      <c r="O25" s="52"/>
    </row>
    <row r="26" spans="1:15" hidden="1" outlineLevel="2">
      <c r="A26" s="20"/>
      <c r="B26" s="53"/>
      <c r="C26" s="30"/>
      <c r="D26" s="48"/>
      <c r="E26" s="48"/>
      <c r="G26" s="48"/>
      <c r="I26" s="48"/>
      <c r="J26" s="48"/>
      <c r="K26" s="48"/>
      <c r="L26" s="100"/>
      <c r="M26" s="48"/>
      <c r="N26" s="48"/>
      <c r="O26" s="52"/>
    </row>
    <row r="27" spans="1:15" hidden="1" outlineLevel="2">
      <c r="A27" s="20"/>
      <c r="B27" s="53"/>
      <c r="C27" s="30"/>
      <c r="D27" s="48"/>
      <c r="E27" s="9" t="s">
        <v>263</v>
      </c>
      <c r="G27" s="121">
        <v>1</v>
      </c>
      <c r="H27" s="121">
        <v>1</v>
      </c>
      <c r="I27" s="121">
        <v>1</v>
      </c>
      <c r="J27" s="121">
        <v>1</v>
      </c>
      <c r="K27" s="121">
        <v>1</v>
      </c>
      <c r="L27" s="17" t="s">
        <v>264</v>
      </c>
      <c r="M27" s="48"/>
      <c r="N27" s="48"/>
      <c r="O27" s="52"/>
    </row>
    <row r="28" spans="1:15" hidden="1" outlineLevel="2">
      <c r="A28" s="20"/>
      <c r="B28" s="53"/>
      <c r="C28" s="30"/>
      <c r="D28" s="48"/>
      <c r="E28" s="83" t="s">
        <v>265</v>
      </c>
      <c r="G28" s="204">
        <v>0</v>
      </c>
      <c r="H28" s="204">
        <v>0</v>
      </c>
      <c r="I28" s="204">
        <v>0</v>
      </c>
      <c r="J28" s="204">
        <v>0</v>
      </c>
      <c r="K28" s="204">
        <v>0</v>
      </c>
      <c r="L28" s="17" t="s">
        <v>266</v>
      </c>
      <c r="M28" s="9"/>
      <c r="N28" s="48"/>
      <c r="O28" s="52"/>
    </row>
    <row r="29" spans="1:15" hidden="1" outlineLevel="2">
      <c r="A29" s="20"/>
      <c r="B29" s="53"/>
      <c r="C29" s="30"/>
      <c r="D29" s="48"/>
      <c r="E29" s="9" t="s">
        <v>267</v>
      </c>
      <c r="G29" s="204">
        <v>0</v>
      </c>
      <c r="H29" s="204">
        <v>0</v>
      </c>
      <c r="I29" s="204">
        <v>0</v>
      </c>
      <c r="J29" s="204">
        <v>0</v>
      </c>
      <c r="K29" s="204">
        <v>0</v>
      </c>
      <c r="L29" s="17" t="s">
        <v>268</v>
      </c>
      <c r="M29" s="9"/>
      <c r="N29" s="48"/>
      <c r="O29" s="52"/>
    </row>
    <row r="30" spans="1:15" ht="15" hidden="1" outlineLevel="1" thickBot="1">
      <c r="A30" s="20"/>
      <c r="B30" s="53"/>
      <c r="C30" s="48"/>
      <c r="D30" s="48"/>
      <c r="E30" s="48"/>
      <c r="G30" s="48"/>
      <c r="I30" s="48"/>
      <c r="J30" s="48"/>
      <c r="K30" s="48"/>
      <c r="L30" s="100"/>
      <c r="M30" s="48"/>
      <c r="N30" s="48"/>
      <c r="O30" s="52"/>
    </row>
    <row r="31" spans="1:15" ht="15" hidden="1" outlineLevel="1" thickBot="1">
      <c r="A31" s="20"/>
      <c r="B31" s="53"/>
      <c r="C31" s="30" t="s">
        <v>138</v>
      </c>
      <c r="D31" s="9"/>
      <c r="E31" s="3" t="s">
        <v>158</v>
      </c>
      <c r="G31" s="4">
        <f>-(G33*'General inputs'!$D$23)</f>
        <v>0</v>
      </c>
      <c r="H31" s="4">
        <f>G31*(1+H33)</f>
        <v>0</v>
      </c>
      <c r="I31" s="4">
        <f t="shared" ref="I31:K31" si="4">H31*(1+I33)</f>
        <v>0</v>
      </c>
      <c r="J31" s="4">
        <f t="shared" si="4"/>
        <v>0</v>
      </c>
      <c r="K31" s="4">
        <f t="shared" si="4"/>
        <v>0</v>
      </c>
      <c r="L31" s="17" t="s">
        <v>269</v>
      </c>
      <c r="M31" s="9"/>
      <c r="N31" s="31" t="s">
        <v>270</v>
      </c>
      <c r="O31" s="52"/>
    </row>
    <row r="32" spans="1:15" hidden="1" outlineLevel="2">
      <c r="A32" s="20"/>
      <c r="B32" s="53"/>
      <c r="C32" s="30"/>
      <c r="D32" s="9"/>
      <c r="E32" s="5"/>
      <c r="G32" s="48"/>
      <c r="I32" s="48"/>
      <c r="J32" s="48"/>
      <c r="K32" s="48"/>
      <c r="L32" s="100"/>
      <c r="M32" s="48"/>
      <c r="N32" s="48"/>
      <c r="O32" s="52"/>
    </row>
    <row r="33" spans="1:15" hidden="1" outlineLevel="2">
      <c r="A33" s="20"/>
      <c r="B33" s="53"/>
      <c r="C33" s="30"/>
      <c r="D33" s="9"/>
      <c r="E33" s="9" t="s">
        <v>271</v>
      </c>
      <c r="G33" s="110">
        <v>0</v>
      </c>
      <c r="H33" s="110">
        <v>0</v>
      </c>
      <c r="I33" s="110">
        <v>0</v>
      </c>
      <c r="J33" s="110">
        <v>0</v>
      </c>
      <c r="K33" s="110">
        <v>0</v>
      </c>
      <c r="L33" s="100"/>
      <c r="M33" s="48"/>
      <c r="N33" s="48"/>
      <c r="O33" s="52"/>
    </row>
    <row r="34" spans="1:15" ht="15" hidden="1" outlineLevel="1" thickBot="1">
      <c r="A34" s="20"/>
      <c r="B34" s="53"/>
      <c r="C34" s="30"/>
      <c r="D34" s="9"/>
      <c r="E34" s="8"/>
      <c r="G34" s="7"/>
      <c r="I34" s="48"/>
      <c r="J34" s="48"/>
      <c r="K34" s="48"/>
      <c r="L34" s="100"/>
      <c r="M34" s="48"/>
      <c r="N34" s="31"/>
      <c r="O34" s="52"/>
    </row>
    <row r="35" spans="1:15" ht="15" hidden="1" outlineLevel="1" thickBot="1">
      <c r="A35" s="20"/>
      <c r="B35" s="53"/>
      <c r="C35" s="30"/>
      <c r="D35" s="9"/>
      <c r="E35" s="3" t="s">
        <v>159</v>
      </c>
      <c r="G35" s="4">
        <f>-('General inputs'!$D$7*'2. Sharing platform'!G37)</f>
        <v>0</v>
      </c>
      <c r="H35" s="4">
        <f>G35*(1+H37)</f>
        <v>0</v>
      </c>
      <c r="I35" s="4">
        <f t="shared" ref="I35:K35" si="5">H35*(1+I37)</f>
        <v>0</v>
      </c>
      <c r="J35" s="4">
        <f t="shared" si="5"/>
        <v>0</v>
      </c>
      <c r="K35" s="4">
        <f t="shared" si="5"/>
        <v>0</v>
      </c>
      <c r="L35" s="17" t="s">
        <v>272</v>
      </c>
      <c r="M35" s="9"/>
      <c r="N35" s="31" t="s">
        <v>273</v>
      </c>
      <c r="O35" s="52"/>
    </row>
    <row r="36" spans="1:15" hidden="1" outlineLevel="2">
      <c r="A36" s="20"/>
      <c r="B36" s="53"/>
      <c r="C36" s="30"/>
      <c r="D36" s="9"/>
      <c r="E36" s="5"/>
      <c r="G36" s="7"/>
      <c r="I36" s="48"/>
      <c r="J36" s="48"/>
      <c r="K36" s="48"/>
      <c r="L36" s="100"/>
      <c r="M36" s="48"/>
      <c r="N36" s="31"/>
      <c r="O36" s="52"/>
    </row>
    <row r="37" spans="1:15" hidden="1" outlineLevel="2">
      <c r="A37" s="20"/>
      <c r="B37" s="53"/>
      <c r="C37" s="30"/>
      <c r="D37" s="9"/>
      <c r="E37" s="9" t="s">
        <v>274</v>
      </c>
      <c r="G37" s="110">
        <v>0</v>
      </c>
      <c r="H37" s="110">
        <v>0</v>
      </c>
      <c r="I37" s="110">
        <v>0</v>
      </c>
      <c r="J37" s="110">
        <v>0</v>
      </c>
      <c r="K37" s="110">
        <v>0</v>
      </c>
      <c r="L37" s="17" t="s">
        <v>275</v>
      </c>
      <c r="M37" s="48"/>
      <c r="N37" s="31"/>
      <c r="O37" s="52"/>
    </row>
    <row r="38" spans="1:15" ht="15" hidden="1" outlineLevel="2" thickBot="1">
      <c r="B38" s="53"/>
      <c r="C38" s="30"/>
      <c r="O38" s="52"/>
    </row>
    <row r="39" spans="1:15" ht="15" hidden="1" outlineLevel="2" thickBot="1">
      <c r="B39" s="53"/>
      <c r="C39" s="30"/>
      <c r="E39" s="3" t="s">
        <v>142</v>
      </c>
      <c r="G39" s="111">
        <v>0</v>
      </c>
      <c r="H39" s="111">
        <v>0</v>
      </c>
      <c r="I39" s="111">
        <v>0</v>
      </c>
      <c r="J39" s="111">
        <v>0</v>
      </c>
      <c r="K39" s="111">
        <v>0</v>
      </c>
      <c r="L39" s="87" t="s">
        <v>276</v>
      </c>
      <c r="O39" s="52"/>
    </row>
    <row r="40" spans="1:15" ht="15" hidden="1" outlineLevel="1" thickBot="1">
      <c r="A40" s="20"/>
      <c r="B40" s="53"/>
      <c r="C40" s="9"/>
      <c r="D40" s="9"/>
      <c r="E40" s="9"/>
      <c r="G40" s="48"/>
      <c r="I40" s="48"/>
      <c r="J40" s="48"/>
      <c r="K40" s="48"/>
      <c r="L40" s="17"/>
      <c r="M40" s="48"/>
      <c r="N40" s="48"/>
      <c r="O40" s="52"/>
    </row>
    <row r="41" spans="1:15" ht="15" hidden="1" outlineLevel="1" thickBot="1">
      <c r="A41" s="20"/>
      <c r="B41" s="53"/>
      <c r="C41" s="30" t="s">
        <v>143</v>
      </c>
      <c r="D41" s="9"/>
      <c r="E41" s="3" t="s">
        <v>160</v>
      </c>
      <c r="G41" s="113">
        <v>0</v>
      </c>
      <c r="H41" s="113">
        <v>0</v>
      </c>
      <c r="I41" s="113">
        <v>0</v>
      </c>
      <c r="J41" s="113">
        <v>0</v>
      </c>
      <c r="K41" s="113">
        <v>0</v>
      </c>
      <c r="L41" s="17" t="s">
        <v>277</v>
      </c>
      <c r="M41" s="9"/>
      <c r="N41" s="48"/>
      <c r="O41" s="52"/>
    </row>
    <row r="42" spans="1:15" ht="15" hidden="1" outlineLevel="1" thickBot="1">
      <c r="A42" s="20"/>
      <c r="B42" s="53"/>
      <c r="C42" s="30"/>
      <c r="D42" s="48"/>
      <c r="E42" s="59"/>
      <c r="G42" s="48"/>
      <c r="I42" s="48"/>
      <c r="J42" s="48"/>
      <c r="K42" s="48"/>
      <c r="L42" s="17"/>
      <c r="M42" s="9"/>
      <c r="N42" s="48"/>
      <c r="O42" s="52"/>
    </row>
    <row r="43" spans="1:15" ht="15" hidden="1" outlineLevel="1" thickBot="1">
      <c r="A43" s="20"/>
      <c r="B43" s="53"/>
      <c r="C43" s="30"/>
      <c r="D43" s="48"/>
      <c r="E43" s="3" t="s">
        <v>161</v>
      </c>
      <c r="G43" s="113">
        <v>0</v>
      </c>
      <c r="H43" s="113">
        <v>0</v>
      </c>
      <c r="I43" s="113">
        <v>0</v>
      </c>
      <c r="J43" s="113">
        <v>0</v>
      </c>
      <c r="K43" s="113">
        <v>0</v>
      </c>
      <c r="L43" s="17" t="s">
        <v>278</v>
      </c>
      <c r="M43" s="9"/>
      <c r="N43" s="58"/>
      <c r="O43" s="52"/>
    </row>
    <row r="44" spans="1:15" ht="15" hidden="1" outlineLevel="1" thickBot="1">
      <c r="A44" s="20"/>
      <c r="B44" s="53"/>
      <c r="C44" s="30"/>
      <c r="D44" s="48"/>
      <c r="E44" s="8"/>
      <c r="G44" s="7"/>
      <c r="I44" s="48"/>
      <c r="J44" s="48"/>
      <c r="K44" s="48"/>
      <c r="L44" s="17"/>
      <c r="M44" s="9"/>
      <c r="N44" s="31"/>
      <c r="O44" s="52"/>
    </row>
    <row r="45" spans="1:15" ht="15" hidden="1" outlineLevel="1" thickBot="1">
      <c r="A45" s="20"/>
      <c r="B45" s="53"/>
      <c r="C45" s="30"/>
      <c r="D45" s="48"/>
      <c r="E45" s="3" t="s">
        <v>146</v>
      </c>
      <c r="G45" s="113">
        <v>0</v>
      </c>
      <c r="H45" s="113">
        <v>0</v>
      </c>
      <c r="I45" s="113">
        <v>0</v>
      </c>
      <c r="J45" s="113">
        <v>0</v>
      </c>
      <c r="K45" s="113">
        <v>0</v>
      </c>
      <c r="L45" s="17" t="s">
        <v>279</v>
      </c>
      <c r="M45" s="9"/>
      <c r="N45" s="31"/>
      <c r="O45" s="52"/>
    </row>
    <row r="46" spans="1:15" hidden="1" outlineLevel="1">
      <c r="A46" s="20"/>
      <c r="B46" s="53"/>
      <c r="C46" s="30"/>
      <c r="D46" s="48"/>
      <c r="E46" s="48"/>
      <c r="G46" s="48"/>
      <c r="I46" s="48"/>
      <c r="J46" s="48"/>
      <c r="K46" s="48"/>
      <c r="L46" s="17"/>
      <c r="M46" s="48"/>
      <c r="N46" s="48"/>
      <c r="O46" s="52"/>
    </row>
    <row r="47" spans="1:15" hidden="1" outlineLevel="1">
      <c r="A47" s="20"/>
      <c r="B47" s="53"/>
      <c r="C47" s="30"/>
      <c r="D47" s="48"/>
      <c r="E47" s="23" t="s">
        <v>147</v>
      </c>
      <c r="F47" s="9"/>
      <c r="G47" s="113">
        <v>0</v>
      </c>
      <c r="H47" s="113">
        <v>0</v>
      </c>
      <c r="I47" s="113">
        <v>0</v>
      </c>
      <c r="J47" s="113">
        <v>0</v>
      </c>
      <c r="K47" s="113">
        <v>0</v>
      </c>
      <c r="L47" s="17" t="s">
        <v>280</v>
      </c>
      <c r="M47" s="48"/>
      <c r="N47" s="48"/>
      <c r="O47" s="52"/>
    </row>
    <row r="48" spans="1:15" hidden="1" outlineLevel="1">
      <c r="A48" s="20"/>
      <c r="B48" s="53"/>
      <c r="C48" s="48"/>
      <c r="D48" s="48"/>
      <c r="E48" s="48"/>
      <c r="G48" s="48"/>
      <c r="I48" s="48"/>
      <c r="J48" s="48"/>
      <c r="K48" s="48"/>
      <c r="L48" s="100"/>
      <c r="M48" s="48"/>
      <c r="N48" s="48"/>
      <c r="O48" s="52"/>
    </row>
    <row r="49" spans="1:15" hidden="1" outlineLevel="1">
      <c r="A49" s="20"/>
      <c r="B49" s="53"/>
      <c r="C49" s="48"/>
      <c r="D49" s="48"/>
      <c r="E49" s="48"/>
      <c r="G49" s="48"/>
      <c r="I49" s="48"/>
      <c r="J49" s="48"/>
      <c r="K49" s="48"/>
      <c r="L49" s="100"/>
      <c r="M49" s="48"/>
      <c r="N49" s="48"/>
      <c r="O49" s="52"/>
    </row>
    <row r="50" spans="1:15" collapsed="1">
      <c r="A50" s="20"/>
      <c r="B50" s="54"/>
      <c r="C50" s="55"/>
      <c r="D50" s="55"/>
      <c r="E50" s="55"/>
      <c r="F50" s="55"/>
      <c r="G50" s="55"/>
      <c r="H50" s="55"/>
      <c r="I50" s="55"/>
      <c r="J50" s="55"/>
      <c r="K50" s="55"/>
      <c r="L50" s="120"/>
      <c r="M50" s="55"/>
      <c r="N50" s="55"/>
      <c r="O50" s="56"/>
    </row>
    <row r="51" spans="1:15">
      <c r="A51" s="20"/>
      <c r="B51" s="20"/>
      <c r="C51" s="20"/>
      <c r="D51" s="20"/>
      <c r="E51" s="20"/>
      <c r="G51" s="20"/>
      <c r="I51" s="20"/>
      <c r="J51" s="20"/>
      <c r="K51" s="20"/>
      <c r="L51" s="119"/>
      <c r="M51" s="20"/>
      <c r="N51" s="20"/>
      <c r="O51" s="20"/>
    </row>
    <row r="52" spans="1:15">
      <c r="A52" s="20"/>
      <c r="B52" s="20"/>
      <c r="C52" s="20"/>
      <c r="D52" s="20"/>
      <c r="I52" s="20"/>
      <c r="J52" s="20"/>
      <c r="K52" s="20"/>
      <c r="L52" s="119"/>
      <c r="M52" s="20"/>
      <c r="O52" s="20"/>
    </row>
    <row r="53" spans="1:15">
      <c r="A53" s="20"/>
      <c r="B53" s="20"/>
      <c r="C53" s="20"/>
      <c r="D53" s="20"/>
      <c r="I53" s="20"/>
      <c r="J53" s="20"/>
      <c r="K53" s="20"/>
      <c r="L53" s="119"/>
      <c r="M53" s="20"/>
      <c r="O53" s="20"/>
    </row>
    <row r="54" spans="1:15">
      <c r="A54" s="20"/>
      <c r="B54" s="20"/>
      <c r="C54" s="20"/>
      <c r="D54" s="20"/>
      <c r="E54" s="20"/>
      <c r="G54" s="20"/>
      <c r="I54" s="20"/>
      <c r="J54" s="20"/>
      <c r="K54" s="20"/>
      <c r="L54" s="119"/>
      <c r="M54" s="20"/>
      <c r="N54" s="20"/>
      <c r="O54" s="20"/>
    </row>
    <row r="55" spans="1:15">
      <c r="A55" s="20"/>
      <c r="B55" s="20"/>
      <c r="C55" s="20"/>
      <c r="D55" s="20"/>
      <c r="E55" s="20"/>
      <c r="G55" s="20"/>
      <c r="I55" s="20"/>
      <c r="J55" s="20"/>
      <c r="K55" s="20"/>
      <c r="L55" s="119"/>
      <c r="M55" s="20"/>
      <c r="N55" s="20"/>
      <c r="O55" s="20"/>
    </row>
    <row r="56" spans="1:15">
      <c r="A56" s="20"/>
      <c r="B56" s="20"/>
      <c r="C56" s="20"/>
      <c r="D56" s="20"/>
      <c r="E56" s="20"/>
      <c r="G56" s="20"/>
      <c r="I56" s="20"/>
      <c r="J56" s="20"/>
      <c r="K56" s="20"/>
      <c r="L56" s="119"/>
      <c r="M56" s="20"/>
      <c r="N56" s="20"/>
      <c r="O56" s="20"/>
    </row>
    <row r="57" spans="1:15">
      <c r="A57" s="20"/>
      <c r="B57" s="20"/>
      <c r="C57" s="20"/>
      <c r="D57" s="20"/>
      <c r="E57" s="20"/>
      <c r="G57" s="20"/>
      <c r="I57" s="20"/>
      <c r="J57" s="20"/>
      <c r="K57" s="20"/>
      <c r="L57" s="119"/>
      <c r="M57" s="20"/>
      <c r="N57" s="20"/>
      <c r="O57" s="20"/>
    </row>
    <row r="58" spans="1:15">
      <c r="A58" s="20"/>
      <c r="B58" s="20"/>
      <c r="C58" s="20"/>
      <c r="D58" s="20"/>
      <c r="E58" s="20"/>
      <c r="G58" s="20"/>
      <c r="I58" s="20"/>
      <c r="J58" s="20"/>
      <c r="K58" s="20"/>
      <c r="L58" s="119"/>
      <c r="M58" s="20"/>
      <c r="N58" s="20"/>
      <c r="O58" s="20"/>
    </row>
    <row r="59" spans="1:15">
      <c r="A59" s="20"/>
      <c r="B59" s="20"/>
      <c r="C59" s="20"/>
      <c r="D59" s="20"/>
      <c r="E59" s="20"/>
      <c r="G59" s="20"/>
      <c r="I59" s="20"/>
      <c r="J59" s="20"/>
      <c r="K59" s="20"/>
      <c r="L59" s="119"/>
      <c r="M59" s="20"/>
      <c r="N59" s="20"/>
      <c r="O59" s="20"/>
    </row>
    <row r="60" spans="1:15">
      <c r="A60" s="20"/>
      <c r="B60" s="20"/>
      <c r="C60" s="20"/>
      <c r="D60" s="20"/>
      <c r="E60" s="20"/>
      <c r="G60" s="20"/>
      <c r="I60" s="20"/>
      <c r="J60" s="20"/>
      <c r="K60" s="20"/>
      <c r="L60" s="119"/>
      <c r="M60" s="20"/>
      <c r="N60" s="20"/>
      <c r="O60" s="20"/>
    </row>
    <row r="61" spans="1:15">
      <c r="A61" s="20"/>
      <c r="B61" s="20"/>
      <c r="C61" s="20"/>
      <c r="D61" s="20"/>
      <c r="E61" s="20"/>
      <c r="G61" s="20"/>
      <c r="I61" s="20"/>
      <c r="J61" s="20"/>
      <c r="K61" s="20"/>
      <c r="L61" s="119"/>
      <c r="M61" s="20"/>
      <c r="N61" s="20"/>
      <c r="O61" s="20"/>
    </row>
    <row r="62" spans="1:15">
      <c r="A62" s="20"/>
      <c r="B62" s="20"/>
      <c r="C62" s="20"/>
      <c r="D62" s="20"/>
      <c r="E62" s="20"/>
      <c r="G62" s="20"/>
      <c r="I62" s="20"/>
      <c r="J62" s="20"/>
      <c r="K62" s="20"/>
      <c r="L62" s="119"/>
      <c r="M62" s="20"/>
      <c r="N62" s="20"/>
      <c r="O62" s="20"/>
    </row>
    <row r="63" spans="1:15">
      <c r="A63" s="20"/>
      <c r="B63" s="20"/>
      <c r="C63" s="20"/>
      <c r="D63" s="20"/>
      <c r="E63" s="20"/>
      <c r="G63" s="20"/>
      <c r="I63" s="20"/>
      <c r="J63" s="20"/>
      <c r="K63" s="20"/>
      <c r="L63" s="119"/>
      <c r="M63" s="20"/>
      <c r="N63" s="20"/>
      <c r="O63" s="20"/>
    </row>
    <row r="64" spans="1:15">
      <c r="A64" s="20"/>
      <c r="B64" s="20"/>
      <c r="C64" s="20"/>
      <c r="D64" s="20"/>
      <c r="E64" s="20"/>
      <c r="G64" s="20"/>
      <c r="I64" s="20"/>
      <c r="J64" s="20"/>
      <c r="K64" s="20"/>
      <c r="L64" s="119"/>
      <c r="M64" s="20"/>
      <c r="N64" s="20"/>
      <c r="O64" s="20"/>
    </row>
    <row r="65" spans="1:15">
      <c r="A65" s="20"/>
      <c r="B65" s="20"/>
      <c r="C65" s="20"/>
      <c r="D65" s="20"/>
      <c r="E65" s="20"/>
      <c r="G65" s="20"/>
      <c r="I65" s="20"/>
      <c r="J65" s="20"/>
      <c r="K65" s="20"/>
      <c r="L65" s="119"/>
      <c r="M65" s="20"/>
      <c r="N65" s="20"/>
      <c r="O65" s="20"/>
    </row>
    <row r="66" spans="1:15">
      <c r="A66" s="20"/>
      <c r="B66" s="20"/>
      <c r="C66" s="20"/>
      <c r="D66" s="20"/>
      <c r="E66" s="20"/>
      <c r="G66" s="20"/>
      <c r="I66" s="20"/>
      <c r="J66" s="20"/>
      <c r="K66" s="20"/>
      <c r="L66" s="119"/>
      <c r="M66" s="20"/>
      <c r="N66" s="20"/>
      <c r="O66" s="20"/>
    </row>
    <row r="67" spans="1:15">
      <c r="A67" s="20"/>
      <c r="B67" s="20"/>
      <c r="C67" s="20"/>
      <c r="D67" s="20"/>
      <c r="E67" s="20"/>
      <c r="G67" s="20"/>
      <c r="I67" s="20"/>
      <c r="J67" s="20"/>
      <c r="K67" s="20"/>
      <c r="L67" s="119"/>
      <c r="M67" s="20"/>
      <c r="N67" s="20"/>
      <c r="O67" s="20"/>
    </row>
    <row r="68" spans="1:15">
      <c r="A68" s="20"/>
      <c r="B68" s="20"/>
      <c r="C68" s="20"/>
      <c r="D68" s="20"/>
      <c r="E68" s="20"/>
      <c r="G68" s="20"/>
      <c r="I68" s="20"/>
      <c r="J68" s="20"/>
      <c r="K68" s="20"/>
      <c r="L68" s="119"/>
      <c r="M68" s="20"/>
      <c r="N68" s="20"/>
      <c r="O68" s="20"/>
    </row>
    <row r="69" spans="1:15">
      <c r="A69" s="20"/>
      <c r="B69" s="20"/>
      <c r="C69" s="20"/>
      <c r="D69" s="20"/>
      <c r="E69" s="20"/>
      <c r="G69" s="20"/>
      <c r="I69" s="20"/>
      <c r="J69" s="20"/>
      <c r="K69" s="20"/>
      <c r="L69" s="119"/>
      <c r="M69" s="20"/>
      <c r="N69" s="20"/>
      <c r="O69" s="20"/>
    </row>
    <row r="70" spans="1:15">
      <c r="A70" s="20"/>
      <c r="B70" s="20"/>
      <c r="C70" s="20"/>
      <c r="D70" s="20"/>
      <c r="E70" s="20"/>
      <c r="G70" s="20"/>
      <c r="I70" s="20"/>
      <c r="J70" s="20"/>
      <c r="K70" s="20"/>
      <c r="L70" s="119"/>
      <c r="M70" s="20"/>
      <c r="N70" s="20"/>
      <c r="O70" s="20"/>
    </row>
    <row r="71" spans="1:15">
      <c r="A71" s="20"/>
      <c r="B71" s="20"/>
      <c r="C71" s="20"/>
      <c r="D71" s="20"/>
      <c r="E71" s="20"/>
      <c r="G71" s="20"/>
      <c r="I71" s="20"/>
      <c r="J71" s="20"/>
      <c r="K71" s="20"/>
      <c r="L71" s="119"/>
      <c r="M71" s="20"/>
      <c r="N71" s="20"/>
      <c r="O71" s="20"/>
    </row>
    <row r="72" spans="1:15">
      <c r="A72" s="20"/>
      <c r="B72" s="20"/>
      <c r="C72" s="20"/>
      <c r="D72" s="20"/>
      <c r="E72" s="20"/>
      <c r="G72" s="20"/>
      <c r="I72" s="20"/>
      <c r="J72" s="20"/>
      <c r="K72" s="20"/>
      <c r="L72" s="119"/>
      <c r="M72" s="20"/>
      <c r="N72" s="20"/>
      <c r="O72" s="20"/>
    </row>
    <row r="73" spans="1:15">
      <c r="A73" s="20"/>
      <c r="B73" s="20"/>
      <c r="C73" s="20"/>
      <c r="D73" s="20"/>
      <c r="E73" s="20"/>
      <c r="G73" s="20"/>
      <c r="I73" s="20"/>
      <c r="J73" s="20"/>
      <c r="K73" s="20"/>
      <c r="L73" s="119"/>
      <c r="M73" s="20"/>
      <c r="N73" s="20"/>
      <c r="O73" s="20"/>
    </row>
    <row r="74" spans="1:15">
      <c r="A74" s="20"/>
      <c r="B74" s="20"/>
      <c r="C74" s="20"/>
      <c r="D74" s="20"/>
      <c r="E74" s="20"/>
      <c r="G74" s="20"/>
      <c r="I74" s="20"/>
      <c r="J74" s="20"/>
      <c r="K74" s="20"/>
      <c r="L74" s="119"/>
      <c r="M74" s="20"/>
      <c r="N74" s="20"/>
      <c r="O74" s="20"/>
    </row>
    <row r="75" spans="1:15">
      <c r="A75" s="20"/>
      <c r="B75" s="20"/>
      <c r="C75" s="20"/>
      <c r="D75" s="20"/>
      <c r="E75" s="20"/>
      <c r="G75" s="20"/>
      <c r="I75" s="20"/>
      <c r="J75" s="20"/>
      <c r="K75" s="20"/>
      <c r="L75" s="119"/>
      <c r="M75" s="20"/>
      <c r="N75" s="20"/>
      <c r="O75" s="20"/>
    </row>
    <row r="76" spans="1:15">
      <c r="A76" s="20"/>
      <c r="B76" s="20"/>
      <c r="C76" s="20"/>
      <c r="D76" s="20"/>
      <c r="E76" s="20"/>
      <c r="G76" s="20"/>
      <c r="I76" s="20"/>
      <c r="J76" s="20"/>
      <c r="K76" s="20"/>
      <c r="L76" s="119"/>
      <c r="M76" s="20"/>
      <c r="N76" s="20"/>
      <c r="O76" s="20"/>
    </row>
    <row r="77" spans="1:15">
      <c r="A77" s="20"/>
      <c r="B77" s="20"/>
      <c r="C77" s="20"/>
      <c r="D77" s="20"/>
      <c r="E77" s="20"/>
      <c r="G77" s="20"/>
      <c r="I77" s="20"/>
      <c r="J77" s="20"/>
      <c r="K77" s="20"/>
      <c r="L77" s="119"/>
      <c r="M77" s="20"/>
      <c r="N77" s="20"/>
      <c r="O77" s="20"/>
    </row>
    <row r="78" spans="1:15">
      <c r="A78" s="20"/>
      <c r="B78" s="20"/>
      <c r="C78" s="20"/>
      <c r="D78" s="20"/>
      <c r="E78" s="20"/>
      <c r="G78" s="20"/>
      <c r="I78" s="20"/>
      <c r="J78" s="20"/>
      <c r="K78" s="20"/>
      <c r="L78" s="119"/>
      <c r="M78" s="20"/>
      <c r="N78" s="20"/>
      <c r="O78" s="20"/>
    </row>
    <row r="79" spans="1:15">
      <c r="A79" s="20"/>
      <c r="B79" s="20"/>
      <c r="C79" s="20"/>
      <c r="D79" s="20"/>
      <c r="E79" s="20"/>
      <c r="G79" s="20"/>
      <c r="I79" s="20"/>
      <c r="J79" s="20"/>
      <c r="K79" s="20"/>
      <c r="L79" s="119"/>
      <c r="M79" s="20"/>
      <c r="N79" s="20"/>
      <c r="O79" s="20"/>
    </row>
    <row r="80" spans="1:15">
      <c r="A80" s="20"/>
      <c r="B80" s="20"/>
      <c r="C80" s="20"/>
      <c r="D80" s="20"/>
      <c r="E80" s="20"/>
      <c r="G80" s="20"/>
      <c r="I80" s="20"/>
      <c r="J80" s="20"/>
      <c r="K80" s="20"/>
      <c r="L80" s="119"/>
      <c r="M80" s="20"/>
      <c r="N80" s="20"/>
      <c r="O80" s="20"/>
    </row>
    <row r="81" spans="1:15">
      <c r="A81" s="20"/>
      <c r="B81" s="20"/>
      <c r="C81" s="20"/>
      <c r="D81" s="20"/>
      <c r="E81" s="20"/>
      <c r="G81" s="20"/>
      <c r="I81" s="20"/>
      <c r="J81" s="20"/>
      <c r="K81" s="20"/>
      <c r="L81" s="119"/>
      <c r="M81" s="20"/>
      <c r="N81" s="20"/>
      <c r="O81" s="20"/>
    </row>
  </sheetData>
  <mergeCells count="1">
    <mergeCell ref="G15:K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79998168889431442"/>
  </sheetPr>
  <dimension ref="A1:T174"/>
  <sheetViews>
    <sheetView showGridLines="0" zoomScale="80" zoomScaleNormal="80" workbookViewId="0">
      <selection activeCell="H184" sqref="H184"/>
    </sheetView>
  </sheetViews>
  <sheetFormatPr defaultColWidth="8.85546875" defaultRowHeight="14.45" outlineLevelRow="2" outlineLevelCol="1"/>
  <cols>
    <col min="1" max="1" width="4.85546875" style="1" customWidth="1"/>
    <col min="2" max="2" width="3" style="1" customWidth="1"/>
    <col min="3" max="3" width="19.28515625" style="1" customWidth="1"/>
    <col min="4" max="4" width="1.85546875" style="1" customWidth="1"/>
    <col min="5" max="5" width="52" style="1" customWidth="1"/>
    <col min="6" max="6" width="2.7109375" customWidth="1"/>
    <col min="7" max="7" width="16.7109375" style="1" customWidth="1"/>
    <col min="8" max="8" width="16.7109375" customWidth="1"/>
    <col min="9" max="11" width="16.7109375" style="1" customWidth="1"/>
    <col min="12" max="12" width="232.28515625" style="1" hidden="1" customWidth="1" outlineLevel="1"/>
    <col min="13" max="13" width="8.7109375" style="1" customWidth="1" collapsed="1"/>
    <col min="14" max="14" width="157.85546875" style="1" hidden="1" customWidth="1" outlineLevel="1"/>
    <col min="15" max="15" width="8.85546875" style="1" collapsed="1"/>
    <col min="16" max="16384" width="8.85546875" style="1"/>
  </cols>
  <sheetData>
    <row r="1" spans="1:20" ht="15.6">
      <c r="A1" s="25" t="s">
        <v>281</v>
      </c>
      <c r="B1" s="25"/>
      <c r="C1" s="21"/>
      <c r="D1" s="21"/>
      <c r="E1" s="21"/>
      <c r="F1" s="21"/>
      <c r="G1" s="21"/>
      <c r="H1" s="21"/>
      <c r="I1" s="21"/>
      <c r="J1" s="21"/>
      <c r="K1" s="21"/>
      <c r="L1" s="21"/>
      <c r="M1" s="21"/>
      <c r="N1" s="21"/>
      <c r="O1" s="21"/>
      <c r="P1" s="22"/>
      <c r="Q1" s="22"/>
      <c r="R1" s="22"/>
      <c r="S1" s="22"/>
    </row>
    <row r="2" spans="1:20">
      <c r="A2" s="24" t="s">
        <v>282</v>
      </c>
      <c r="B2" s="24"/>
      <c r="K2" s="22"/>
      <c r="N2" s="22"/>
      <c r="O2" s="22"/>
      <c r="P2" s="22"/>
      <c r="Q2" s="22"/>
      <c r="R2" s="22"/>
      <c r="S2" s="22"/>
    </row>
    <row r="3" spans="1:20">
      <c r="K3" s="22"/>
      <c r="N3" s="22"/>
      <c r="O3" s="22"/>
      <c r="P3" s="22"/>
      <c r="Q3" s="22"/>
      <c r="R3" s="22"/>
      <c r="S3" s="22"/>
    </row>
    <row r="4" spans="1:20">
      <c r="K4" s="22"/>
      <c r="N4" s="22"/>
      <c r="O4" s="22"/>
      <c r="P4" s="22"/>
      <c r="Q4" s="22"/>
      <c r="R4" s="22"/>
      <c r="S4" s="22"/>
    </row>
    <row r="5" spans="1:20" ht="13.15">
      <c r="B5" s="37" t="s">
        <v>283</v>
      </c>
      <c r="C5" s="26"/>
      <c r="D5" s="27"/>
      <c r="E5" s="27"/>
      <c r="F5" s="27"/>
      <c r="G5" s="27"/>
      <c r="H5" s="27"/>
      <c r="I5" s="27"/>
      <c r="J5" s="27"/>
      <c r="K5" s="27"/>
      <c r="L5" s="27"/>
      <c r="M5" s="27"/>
      <c r="N5" s="27"/>
      <c r="O5" s="28"/>
      <c r="P5" s="22"/>
      <c r="Q5" s="22"/>
      <c r="R5" s="22"/>
      <c r="S5" s="22"/>
      <c r="T5" s="22"/>
    </row>
    <row r="6" spans="1:20">
      <c r="B6" s="11"/>
      <c r="C6" s="39" t="s">
        <v>284</v>
      </c>
      <c r="D6" s="5"/>
      <c r="E6" s="5"/>
      <c r="G6" s="5"/>
      <c r="I6" s="5"/>
      <c r="J6" s="5"/>
      <c r="K6" s="5"/>
      <c r="L6" s="5"/>
      <c r="M6" s="5"/>
      <c r="N6" s="5"/>
      <c r="O6" s="29"/>
      <c r="P6" s="22"/>
      <c r="Q6" s="22"/>
      <c r="R6" s="22"/>
      <c r="S6" s="22"/>
      <c r="T6" s="22"/>
    </row>
    <row r="7" spans="1:20" ht="229.9" customHeight="1">
      <c r="B7" s="11"/>
      <c r="C7" s="39"/>
      <c r="D7" s="5"/>
      <c r="E7" s="5"/>
      <c r="G7" s="5"/>
      <c r="I7" s="5"/>
      <c r="J7" s="5"/>
      <c r="K7" s="5"/>
      <c r="L7" s="5"/>
      <c r="M7" s="5"/>
      <c r="N7" s="5"/>
      <c r="O7" s="29"/>
      <c r="P7" s="22"/>
      <c r="Q7" s="22"/>
      <c r="R7" s="22"/>
      <c r="S7" s="22"/>
      <c r="T7" s="22"/>
    </row>
    <row r="8" spans="1:20">
      <c r="B8" s="11"/>
      <c r="C8" s="39"/>
      <c r="D8" s="5"/>
      <c r="E8" s="5"/>
      <c r="G8" s="5"/>
      <c r="I8" s="5"/>
      <c r="J8" s="5"/>
      <c r="K8" s="5"/>
      <c r="L8" s="5"/>
      <c r="M8" s="5"/>
      <c r="N8" s="5"/>
      <c r="O8" s="29"/>
      <c r="P8" s="22"/>
      <c r="Q8" s="22"/>
      <c r="R8" s="22"/>
      <c r="S8" s="22"/>
      <c r="T8" s="22"/>
    </row>
    <row r="9" spans="1:20">
      <c r="B9" s="11"/>
      <c r="C9" s="6"/>
      <c r="D9" s="5"/>
      <c r="E9" s="5"/>
      <c r="G9" s="81" t="s">
        <v>68</v>
      </c>
      <c r="H9" s="82" t="s">
        <v>69</v>
      </c>
      <c r="I9" s="81" t="s">
        <v>70</v>
      </c>
      <c r="J9" s="81" t="s">
        <v>71</v>
      </c>
      <c r="K9" s="81" t="s">
        <v>72</v>
      </c>
      <c r="L9" s="5"/>
      <c r="M9" s="5"/>
      <c r="N9" s="5"/>
      <c r="O9" s="29"/>
      <c r="P9" s="22"/>
      <c r="Q9" s="22"/>
      <c r="R9" s="22"/>
      <c r="S9" s="22"/>
      <c r="T9" s="22"/>
    </row>
    <row r="10" spans="1:20">
      <c r="B10" s="11"/>
      <c r="D10" s="9"/>
      <c r="E10" s="81" t="s">
        <v>73</v>
      </c>
      <c r="G10" s="4">
        <f>G19+G29</f>
        <v>0</v>
      </c>
      <c r="H10" s="4">
        <f t="shared" ref="H10:K10" si="0">H19+H29</f>
        <v>0</v>
      </c>
      <c r="I10" s="4">
        <f t="shared" si="0"/>
        <v>0</v>
      </c>
      <c r="J10" s="4">
        <f t="shared" si="0"/>
        <v>0</v>
      </c>
      <c r="K10" s="4">
        <f t="shared" si="0"/>
        <v>0</v>
      </c>
      <c r="L10" s="5"/>
      <c r="M10" s="5"/>
      <c r="N10" s="5"/>
      <c r="O10" s="29"/>
      <c r="P10" s="22"/>
      <c r="Q10" s="22"/>
      <c r="R10" s="22"/>
      <c r="S10" s="22"/>
      <c r="T10" s="22"/>
    </row>
    <row r="11" spans="1:20">
      <c r="B11" s="11"/>
      <c r="D11" s="9"/>
      <c r="E11" s="81" t="s">
        <v>74</v>
      </c>
      <c r="G11" s="4">
        <f>G19+G29+G37+G41-G45</f>
        <v>0</v>
      </c>
      <c r="H11" s="4">
        <f t="shared" ref="H11:K11" si="1">H19+H29+H37+H41-H45</f>
        <v>0</v>
      </c>
      <c r="I11" s="4">
        <f t="shared" si="1"/>
        <v>0</v>
      </c>
      <c r="J11" s="4">
        <f t="shared" si="1"/>
        <v>0</v>
      </c>
      <c r="K11" s="4">
        <f t="shared" si="1"/>
        <v>0</v>
      </c>
      <c r="L11" s="5"/>
      <c r="M11" s="5"/>
      <c r="N11" s="5"/>
      <c r="O11" s="29"/>
      <c r="P11" s="22"/>
      <c r="Q11" s="22"/>
      <c r="R11" s="22"/>
      <c r="S11" s="22"/>
      <c r="T11" s="22"/>
    </row>
    <row r="12" spans="1:20">
      <c r="B12" s="11"/>
      <c r="D12" s="9"/>
      <c r="E12" s="81" t="s">
        <v>80</v>
      </c>
      <c r="G12" s="4">
        <f>-(G47+G49+G51)</f>
        <v>0</v>
      </c>
      <c r="H12" s="4">
        <f t="shared" ref="H12:K12" si="2">-(H47+H49+H51)</f>
        <v>0</v>
      </c>
      <c r="I12" s="4">
        <f t="shared" si="2"/>
        <v>0</v>
      </c>
      <c r="J12" s="4">
        <f t="shared" si="2"/>
        <v>0</v>
      </c>
      <c r="K12" s="4">
        <f t="shared" si="2"/>
        <v>0</v>
      </c>
      <c r="L12" s="5"/>
      <c r="M12" s="5"/>
      <c r="N12" s="5"/>
      <c r="O12" s="29"/>
      <c r="P12" s="22"/>
      <c r="Q12" s="22"/>
      <c r="R12" s="22"/>
      <c r="S12" s="22"/>
      <c r="T12" s="22"/>
    </row>
    <row r="13" spans="1:20">
      <c r="B13" s="11"/>
      <c r="D13" s="9"/>
      <c r="E13" s="81"/>
      <c r="L13" s="5"/>
      <c r="M13" s="5"/>
      <c r="N13" s="5"/>
      <c r="O13" s="29"/>
      <c r="P13" s="22"/>
      <c r="Q13" s="22"/>
      <c r="R13" s="22"/>
      <c r="S13" s="22"/>
      <c r="T13" s="22"/>
    </row>
    <row r="14" spans="1:20">
      <c r="B14" s="11"/>
      <c r="C14" s="8"/>
      <c r="D14" s="9"/>
      <c r="E14" s="81" t="s">
        <v>76</v>
      </c>
      <c r="F14" s="5"/>
      <c r="G14" s="78" t="str">
        <f>IF(G11&gt;-G12,G9,IF(G11+H11&gt;-(G12+H12),H9,IF(G11+H11+I11&gt;-(G12+H12+I12),I9,IF(G11+H11+I11+J11&gt;-(G12+H12+J12),J9,IF(G11+H11+I11+J11+K11&gt;-(G12+H12+I12+J12+K12),K9,"&gt; 5 years")))))</f>
        <v>&gt; 5 years</v>
      </c>
      <c r="I14" s="5"/>
      <c r="J14" s="5"/>
      <c r="K14" s="5"/>
      <c r="L14" s="5"/>
      <c r="M14" s="5"/>
      <c r="N14" s="5"/>
      <c r="O14" s="29"/>
      <c r="P14" s="22"/>
      <c r="Q14" s="22"/>
      <c r="R14" s="22"/>
      <c r="S14" s="22"/>
      <c r="T14" s="22"/>
    </row>
    <row r="15" spans="1:20">
      <c r="B15" s="11"/>
      <c r="C15" s="8"/>
      <c r="D15" s="9"/>
      <c r="E15" s="7"/>
      <c r="G15" s="5"/>
      <c r="I15" s="5"/>
      <c r="J15" s="5"/>
      <c r="K15" s="5"/>
      <c r="L15" s="5"/>
      <c r="M15" s="5"/>
      <c r="N15" s="5"/>
      <c r="O15" s="29"/>
      <c r="P15" s="22"/>
      <c r="Q15" s="22"/>
      <c r="R15" s="22"/>
      <c r="S15" s="22"/>
      <c r="T15" s="22"/>
    </row>
    <row r="16" spans="1:20" hidden="1" outlineLevel="1">
      <c r="B16" s="11"/>
      <c r="C16" s="30" t="s">
        <v>134</v>
      </c>
      <c r="D16" s="9"/>
      <c r="E16" s="30" t="s">
        <v>135</v>
      </c>
      <c r="G16" s="213" t="s">
        <v>199</v>
      </c>
      <c r="H16" s="213"/>
      <c r="I16" s="213"/>
      <c r="J16" s="213"/>
      <c r="K16" s="213"/>
      <c r="L16" s="9"/>
      <c r="M16" s="9"/>
      <c r="N16" s="5"/>
      <c r="O16" s="29"/>
      <c r="P16" s="22"/>
    </row>
    <row r="17" spans="2:16" hidden="1" outlineLevel="1">
      <c r="B17" s="11"/>
      <c r="C17" s="9"/>
      <c r="D17" s="9"/>
      <c r="E17" s="9"/>
      <c r="G17" s="81" t="s">
        <v>68</v>
      </c>
      <c r="H17" s="82" t="s">
        <v>69</v>
      </c>
      <c r="I17" s="81" t="s">
        <v>70</v>
      </c>
      <c r="J17" s="81" t="s">
        <v>71</v>
      </c>
      <c r="K17" s="81" t="s">
        <v>72</v>
      </c>
      <c r="L17" s="9"/>
      <c r="M17" s="9"/>
      <c r="N17" s="5"/>
      <c r="O17" s="29"/>
      <c r="P17" s="22"/>
    </row>
    <row r="18" spans="2:16" ht="15" hidden="1" outlineLevel="1" thickBot="1">
      <c r="B18" s="11"/>
      <c r="C18" s="9"/>
      <c r="D18" s="9"/>
      <c r="E18" s="9"/>
      <c r="G18" s="9"/>
      <c r="I18" s="9"/>
      <c r="J18" s="9"/>
      <c r="K18" s="9"/>
      <c r="L18" s="9"/>
      <c r="M18" s="9"/>
      <c r="N18" s="5"/>
      <c r="O18" s="29"/>
      <c r="P18" s="22"/>
    </row>
    <row r="19" spans="2:16" ht="15" hidden="1" outlineLevel="1" thickBot="1">
      <c r="B19" s="11"/>
      <c r="C19" s="30" t="s">
        <v>136</v>
      </c>
      <c r="D19" s="9"/>
      <c r="E19" s="3" t="s">
        <v>162</v>
      </c>
      <c r="G19" s="4">
        <f>G23+G27</f>
        <v>0</v>
      </c>
      <c r="H19" s="4">
        <f t="shared" ref="H19:K19" si="3">H23+H27</f>
        <v>0</v>
      </c>
      <c r="I19" s="4">
        <f t="shared" si="3"/>
        <v>0</v>
      </c>
      <c r="J19" s="4">
        <f t="shared" si="3"/>
        <v>0</v>
      </c>
      <c r="K19" s="4">
        <f t="shared" si="3"/>
        <v>0</v>
      </c>
      <c r="L19" s="17" t="s">
        <v>285</v>
      </c>
      <c r="M19" s="17"/>
      <c r="N19" s="60" t="s">
        <v>286</v>
      </c>
      <c r="O19" s="29"/>
      <c r="P19" s="22"/>
    </row>
    <row r="20" spans="2:16" hidden="1" outlineLevel="2">
      <c r="B20" s="11"/>
      <c r="C20" s="30"/>
      <c r="D20" s="9"/>
      <c r="E20" s="9"/>
      <c r="G20" s="9"/>
      <c r="I20" s="9"/>
      <c r="J20" s="9"/>
      <c r="K20" s="9"/>
      <c r="L20" s="9"/>
      <c r="M20" s="9"/>
      <c r="N20" s="5"/>
      <c r="O20" s="29"/>
      <c r="P20" s="22"/>
    </row>
    <row r="21" spans="2:16" hidden="1" outlineLevel="2">
      <c r="B21" s="11"/>
      <c r="C21" s="30"/>
      <c r="D21" s="9"/>
      <c r="E21" s="9" t="s">
        <v>287</v>
      </c>
      <c r="G21" s="116">
        <v>0</v>
      </c>
      <c r="H21" s="116">
        <v>0</v>
      </c>
      <c r="I21" s="116">
        <v>0</v>
      </c>
      <c r="J21" s="116">
        <v>0</v>
      </c>
      <c r="K21" s="116">
        <v>0</v>
      </c>
      <c r="L21" s="17" t="s">
        <v>288</v>
      </c>
      <c r="M21" s="17"/>
      <c r="N21" s="5"/>
      <c r="O21" s="29"/>
      <c r="P21" s="22"/>
    </row>
    <row r="22" spans="2:16" hidden="1" outlineLevel="2">
      <c r="B22" s="11"/>
      <c r="C22" s="30"/>
      <c r="D22" s="9"/>
      <c r="E22" s="83" t="s">
        <v>289</v>
      </c>
      <c r="G22" s="113">
        <v>0</v>
      </c>
      <c r="H22" s="97"/>
      <c r="I22" s="97"/>
      <c r="J22" s="97"/>
      <c r="K22" s="97"/>
      <c r="L22" s="17" t="s">
        <v>290</v>
      </c>
      <c r="M22" s="17"/>
      <c r="N22" s="5"/>
      <c r="O22" s="29"/>
      <c r="P22" s="22"/>
    </row>
    <row r="23" spans="2:16" hidden="1" outlineLevel="2">
      <c r="B23" s="11"/>
      <c r="C23" s="30"/>
      <c r="D23" s="9"/>
      <c r="E23" s="8" t="s">
        <v>291</v>
      </c>
      <c r="G23" s="4">
        <f>G21*$G$22</f>
        <v>0</v>
      </c>
      <c r="H23" s="4">
        <f t="shared" ref="H23:K23" si="4">H21*$G$22</f>
        <v>0</v>
      </c>
      <c r="I23" s="4">
        <f t="shared" si="4"/>
        <v>0</v>
      </c>
      <c r="J23" s="4">
        <f t="shared" si="4"/>
        <v>0</v>
      </c>
      <c r="K23" s="4">
        <f t="shared" si="4"/>
        <v>0</v>
      </c>
      <c r="N23" s="31" t="s">
        <v>292</v>
      </c>
      <c r="O23" s="29"/>
      <c r="P23" s="22"/>
    </row>
    <row r="24" spans="2:16" hidden="1" outlineLevel="2">
      <c r="B24" s="11"/>
      <c r="C24" s="30"/>
      <c r="D24" s="9"/>
      <c r="E24" s="9"/>
      <c r="G24" s="9"/>
      <c r="I24" s="9"/>
      <c r="J24" s="9"/>
      <c r="K24" s="9"/>
      <c r="L24" s="9"/>
      <c r="M24" s="9"/>
      <c r="N24" s="5"/>
      <c r="O24" s="29"/>
      <c r="P24" s="22"/>
    </row>
    <row r="25" spans="2:16" hidden="1" outlineLevel="2">
      <c r="B25" s="11"/>
      <c r="C25" s="30"/>
      <c r="D25" s="9"/>
      <c r="E25" s="9" t="s">
        <v>293</v>
      </c>
      <c r="G25" s="116">
        <v>0</v>
      </c>
      <c r="H25" s="116">
        <v>0</v>
      </c>
      <c r="I25" s="116">
        <v>0</v>
      </c>
      <c r="J25" s="116">
        <v>0</v>
      </c>
      <c r="K25" s="116">
        <v>0</v>
      </c>
      <c r="L25" s="17" t="s">
        <v>294</v>
      </c>
      <c r="M25" s="17"/>
      <c r="O25" s="29"/>
      <c r="P25" s="22"/>
    </row>
    <row r="26" spans="2:16" hidden="1" outlineLevel="2">
      <c r="B26" s="11"/>
      <c r="C26" s="30"/>
      <c r="D26" s="9"/>
      <c r="E26" s="83" t="s">
        <v>295</v>
      </c>
      <c r="G26" s="113">
        <v>0</v>
      </c>
      <c r="H26" s="97"/>
      <c r="I26" s="97"/>
      <c r="J26" s="97"/>
      <c r="K26" s="97"/>
      <c r="L26" s="17" t="s">
        <v>296</v>
      </c>
      <c r="M26" s="17"/>
      <c r="N26" s="5"/>
      <c r="O26" s="29"/>
      <c r="P26" s="22"/>
    </row>
    <row r="27" spans="2:16" hidden="1" outlineLevel="2">
      <c r="B27" s="11"/>
      <c r="C27" s="30"/>
      <c r="D27" s="9"/>
      <c r="E27" s="8" t="s">
        <v>291</v>
      </c>
      <c r="G27" s="4">
        <f>G25*$G$26</f>
        <v>0</v>
      </c>
      <c r="H27" s="4">
        <f t="shared" ref="H27:K27" si="5">H25*$G$26</f>
        <v>0</v>
      </c>
      <c r="I27" s="4">
        <f t="shared" si="5"/>
        <v>0</v>
      </c>
      <c r="J27" s="4">
        <f t="shared" si="5"/>
        <v>0</v>
      </c>
      <c r="K27" s="4">
        <f t="shared" si="5"/>
        <v>0</v>
      </c>
      <c r="L27" s="31"/>
      <c r="M27" s="31"/>
      <c r="N27" s="31" t="s">
        <v>297</v>
      </c>
      <c r="O27" s="29"/>
      <c r="P27" s="22"/>
    </row>
    <row r="28" spans="2:16" ht="15.6" hidden="1" customHeight="1" outlineLevel="1" thickBot="1">
      <c r="B28" s="11"/>
      <c r="C28" s="30"/>
      <c r="D28" s="9"/>
      <c r="E28" s="9"/>
      <c r="G28" s="9"/>
      <c r="I28" s="9"/>
      <c r="J28" s="9"/>
      <c r="K28" s="9"/>
      <c r="L28" s="9"/>
      <c r="M28" s="9"/>
      <c r="N28" s="5"/>
      <c r="O28" s="29"/>
      <c r="P28" s="22"/>
    </row>
    <row r="29" spans="2:16" ht="15.6" hidden="1" customHeight="1" outlineLevel="1" thickBot="1">
      <c r="B29" s="11"/>
      <c r="C29" s="30"/>
      <c r="D29" s="9"/>
      <c r="E29" s="3" t="s">
        <v>157</v>
      </c>
      <c r="G29" s="4">
        <f>((G21*G31)*($G$22*G32))+((G25*G34)*($G$26*G35))</f>
        <v>0</v>
      </c>
      <c r="H29" s="4">
        <f t="shared" ref="H29:K29" si="6">((H21*H31)*($G$22*H32))+((H25*H34)*($G$26*H35))</f>
        <v>0</v>
      </c>
      <c r="I29" s="4">
        <f t="shared" si="6"/>
        <v>0</v>
      </c>
      <c r="J29" s="4">
        <f t="shared" si="6"/>
        <v>0</v>
      </c>
      <c r="K29" s="4">
        <f t="shared" si="6"/>
        <v>0</v>
      </c>
      <c r="L29" s="17" t="s">
        <v>298</v>
      </c>
      <c r="M29" s="17"/>
      <c r="N29" s="60" t="s">
        <v>299</v>
      </c>
      <c r="O29" s="29"/>
      <c r="P29" s="22"/>
    </row>
    <row r="30" spans="2:16" ht="15.6" hidden="1" customHeight="1" outlineLevel="2">
      <c r="B30" s="11"/>
      <c r="C30" s="30"/>
      <c r="D30" s="9"/>
      <c r="E30" s="9"/>
      <c r="G30" s="9"/>
      <c r="I30" s="9"/>
      <c r="J30" s="9"/>
      <c r="K30" s="9"/>
      <c r="L30" s="9"/>
      <c r="M30" s="9"/>
      <c r="N30" s="5"/>
      <c r="O30" s="29"/>
      <c r="P30" s="22"/>
    </row>
    <row r="31" spans="2:16" ht="15.6" hidden="1" customHeight="1" outlineLevel="2">
      <c r="B31" s="11"/>
      <c r="C31" s="30"/>
      <c r="D31" s="9"/>
      <c r="E31" s="84" t="s">
        <v>300</v>
      </c>
      <c r="G31" s="109">
        <v>0</v>
      </c>
      <c r="H31" s="109">
        <v>0</v>
      </c>
      <c r="I31" s="109">
        <v>0</v>
      </c>
      <c r="J31" s="109">
        <v>0</v>
      </c>
      <c r="K31" s="109">
        <v>0</v>
      </c>
      <c r="L31" s="17" t="s">
        <v>301</v>
      </c>
      <c r="M31" s="17"/>
      <c r="N31" s="5"/>
      <c r="O31" s="29"/>
      <c r="P31" s="22"/>
    </row>
    <row r="32" spans="2:16" ht="15.6" hidden="1" customHeight="1" outlineLevel="2">
      <c r="B32" s="11"/>
      <c r="C32" s="30"/>
      <c r="D32" s="9"/>
      <c r="E32" s="5" t="s">
        <v>302</v>
      </c>
      <c r="G32" s="109">
        <v>0</v>
      </c>
      <c r="H32" s="109">
        <v>0</v>
      </c>
      <c r="I32" s="109">
        <v>0</v>
      </c>
      <c r="J32" s="109">
        <v>0</v>
      </c>
      <c r="K32" s="109">
        <v>0</v>
      </c>
      <c r="L32" s="17" t="s">
        <v>303</v>
      </c>
      <c r="M32" s="17"/>
      <c r="N32" s="5"/>
      <c r="O32" s="29"/>
      <c r="P32" s="22"/>
    </row>
    <row r="33" spans="2:16" ht="15.6" hidden="1" customHeight="1" outlineLevel="2">
      <c r="B33" s="11"/>
      <c r="C33" s="30"/>
      <c r="D33" s="9"/>
      <c r="E33" s="5"/>
      <c r="G33" s="9"/>
      <c r="I33" s="9"/>
      <c r="J33" s="9"/>
      <c r="K33" s="9"/>
      <c r="L33" s="9"/>
      <c r="M33" s="9"/>
      <c r="N33" s="5"/>
      <c r="O33" s="29"/>
      <c r="P33" s="22"/>
    </row>
    <row r="34" spans="2:16" ht="15.6" hidden="1" customHeight="1" outlineLevel="2">
      <c r="B34" s="11"/>
      <c r="C34" s="30"/>
      <c r="D34" s="9"/>
      <c r="E34" s="84" t="s">
        <v>304</v>
      </c>
      <c r="G34" s="109">
        <v>0</v>
      </c>
      <c r="H34" s="109">
        <v>0</v>
      </c>
      <c r="I34" s="109">
        <v>0</v>
      </c>
      <c r="J34" s="109">
        <v>0</v>
      </c>
      <c r="K34" s="109">
        <v>0</v>
      </c>
      <c r="L34" s="17" t="s">
        <v>301</v>
      </c>
      <c r="M34" s="17"/>
      <c r="N34" s="5"/>
      <c r="O34" s="29"/>
      <c r="P34" s="22"/>
    </row>
    <row r="35" spans="2:16" ht="15.6" hidden="1" customHeight="1" outlineLevel="2">
      <c r="B35" s="11"/>
      <c r="C35" s="30"/>
      <c r="D35" s="9"/>
      <c r="E35" s="5" t="s">
        <v>305</v>
      </c>
      <c r="G35" s="109">
        <v>0</v>
      </c>
      <c r="H35" s="109">
        <v>0</v>
      </c>
      <c r="I35" s="109">
        <v>0</v>
      </c>
      <c r="J35" s="109">
        <v>0</v>
      </c>
      <c r="K35" s="109">
        <v>0</v>
      </c>
      <c r="L35" s="17" t="s">
        <v>303</v>
      </c>
      <c r="M35" s="17"/>
      <c r="N35" s="5"/>
      <c r="O35" s="29"/>
      <c r="P35" s="22"/>
    </row>
    <row r="36" spans="2:16" ht="15.6" hidden="1" customHeight="1" outlineLevel="1" thickBot="1">
      <c r="B36" s="11"/>
      <c r="C36" s="9"/>
      <c r="D36" s="9"/>
      <c r="E36" s="6"/>
      <c r="G36" s="9"/>
      <c r="I36" s="9"/>
      <c r="J36" s="9"/>
      <c r="K36" s="9"/>
      <c r="N36" s="5"/>
      <c r="O36" s="29"/>
      <c r="P36" s="22"/>
    </row>
    <row r="37" spans="2:16" ht="15" hidden="1" outlineLevel="1" thickBot="1">
      <c r="B37" s="11"/>
      <c r="C37" s="30" t="s">
        <v>138</v>
      </c>
      <c r="D37" s="9"/>
      <c r="E37" s="3" t="s">
        <v>163</v>
      </c>
      <c r="G37" s="4">
        <f>-('General inputs'!$D$9*'3. Product Life Extension'!G39)</f>
        <v>0</v>
      </c>
      <c r="H37" s="4">
        <f>G37*(1+H39)</f>
        <v>0</v>
      </c>
      <c r="I37" s="4">
        <f>H37*(1+I39)</f>
        <v>0</v>
      </c>
      <c r="J37" s="4">
        <f>I37*(1+J39)</f>
        <v>0</v>
      </c>
      <c r="K37" s="4">
        <f>J37*(1+K39)</f>
        <v>0</v>
      </c>
      <c r="L37" s="17" t="s">
        <v>306</v>
      </c>
      <c r="M37" s="17"/>
      <c r="N37" s="31" t="s">
        <v>307</v>
      </c>
      <c r="O37" s="29"/>
      <c r="P37" s="22"/>
    </row>
    <row r="38" spans="2:16" hidden="1" outlineLevel="2">
      <c r="B38" s="11"/>
      <c r="C38" s="30"/>
      <c r="D38" s="9"/>
      <c r="E38" s="5"/>
      <c r="G38" s="7"/>
      <c r="I38" s="9"/>
      <c r="J38" s="9"/>
      <c r="K38" s="9"/>
      <c r="L38" s="9"/>
      <c r="M38" s="9"/>
      <c r="N38" s="5"/>
      <c r="O38" s="29"/>
      <c r="P38" s="22"/>
    </row>
    <row r="39" spans="2:16" hidden="1" outlineLevel="2">
      <c r="B39" s="11"/>
      <c r="C39" s="30"/>
      <c r="D39" s="9"/>
      <c r="E39" s="5" t="s">
        <v>308</v>
      </c>
      <c r="G39" s="109">
        <v>0</v>
      </c>
      <c r="H39" s="109">
        <v>0</v>
      </c>
      <c r="I39" s="109">
        <v>0</v>
      </c>
      <c r="J39" s="109">
        <v>0</v>
      </c>
      <c r="K39" s="109">
        <v>0</v>
      </c>
      <c r="L39" s="17" t="s">
        <v>275</v>
      </c>
      <c r="M39" s="17"/>
      <c r="N39" s="5"/>
      <c r="O39" s="29"/>
      <c r="P39" s="22"/>
    </row>
    <row r="40" spans="2:16" ht="15" hidden="1" outlineLevel="1" thickBot="1">
      <c r="B40" s="11"/>
      <c r="C40" s="30"/>
      <c r="D40" s="9"/>
      <c r="E40" s="9"/>
      <c r="G40" s="9"/>
      <c r="I40" s="9"/>
      <c r="J40" s="9"/>
      <c r="K40" s="9"/>
      <c r="L40" s="9"/>
      <c r="M40" s="9"/>
      <c r="N40" s="5"/>
      <c r="O40" s="29"/>
      <c r="P40" s="22"/>
    </row>
    <row r="41" spans="2:16" ht="15" hidden="1" outlineLevel="1" thickBot="1">
      <c r="B41" s="11"/>
      <c r="C41" s="30"/>
      <c r="D41" s="9"/>
      <c r="E41" s="3" t="s">
        <v>164</v>
      </c>
      <c r="G41" s="4">
        <f>-('General inputs'!$D$17*'3. Product Life Extension'!G43)</f>
        <v>0</v>
      </c>
      <c r="H41" s="4">
        <f>G41*(1+H43)</f>
        <v>0</v>
      </c>
      <c r="I41" s="4">
        <f t="shared" ref="I41:K41" si="7">H41*(1+I43)</f>
        <v>0</v>
      </c>
      <c r="J41" s="4">
        <f t="shared" si="7"/>
        <v>0</v>
      </c>
      <c r="K41" s="4">
        <f t="shared" si="7"/>
        <v>0</v>
      </c>
      <c r="L41" s="87" t="s">
        <v>309</v>
      </c>
      <c r="N41" s="31" t="s">
        <v>310</v>
      </c>
      <c r="O41" s="29"/>
      <c r="P41" s="22"/>
    </row>
    <row r="42" spans="2:16" hidden="1" outlineLevel="2">
      <c r="B42" s="11"/>
      <c r="C42" s="30"/>
      <c r="D42" s="9"/>
      <c r="E42" s="9"/>
      <c r="G42" s="9"/>
      <c r="I42" s="9"/>
      <c r="J42" s="9"/>
      <c r="K42" s="9"/>
      <c r="L42" s="9"/>
      <c r="M42" s="9"/>
      <c r="N42" s="5"/>
      <c r="O42" s="29"/>
      <c r="P42" s="22"/>
    </row>
    <row r="43" spans="2:16" hidden="1" outlineLevel="2">
      <c r="B43" s="11"/>
      <c r="C43" s="30"/>
      <c r="D43" s="9"/>
      <c r="E43" s="5" t="s">
        <v>311</v>
      </c>
      <c r="G43" s="109">
        <v>0</v>
      </c>
      <c r="H43" s="109">
        <v>0</v>
      </c>
      <c r="I43" s="109">
        <v>0</v>
      </c>
      <c r="J43" s="109">
        <v>0</v>
      </c>
      <c r="K43" s="109">
        <v>0</v>
      </c>
      <c r="L43" s="9"/>
      <c r="M43" s="9"/>
      <c r="N43" s="5"/>
      <c r="O43" s="29"/>
      <c r="P43" s="22"/>
    </row>
    <row r="44" spans="2:16" ht="15" hidden="1" outlineLevel="1" thickBot="1">
      <c r="B44" s="11"/>
      <c r="C44" s="30"/>
      <c r="D44" s="9"/>
      <c r="E44" s="9"/>
      <c r="G44" s="9"/>
      <c r="I44" s="9"/>
      <c r="J44" s="9"/>
      <c r="K44" s="9"/>
      <c r="L44" s="9"/>
      <c r="M44" s="9"/>
      <c r="N44" s="5"/>
      <c r="O44" s="29"/>
      <c r="P44" s="22"/>
    </row>
    <row r="45" spans="2:16" ht="15" hidden="1" outlineLevel="1" thickBot="1">
      <c r="B45" s="11"/>
      <c r="C45" s="30"/>
      <c r="D45" s="9"/>
      <c r="E45" s="3" t="s">
        <v>142</v>
      </c>
      <c r="G45" s="111">
        <v>0</v>
      </c>
      <c r="H45" s="111">
        <v>0</v>
      </c>
      <c r="I45" s="111">
        <v>0</v>
      </c>
      <c r="J45" s="111">
        <v>0</v>
      </c>
      <c r="K45" s="111">
        <v>0</v>
      </c>
      <c r="L45" s="17" t="s">
        <v>276</v>
      </c>
      <c r="M45" s="9"/>
      <c r="N45" s="5"/>
      <c r="O45" s="29"/>
      <c r="P45" s="22"/>
    </row>
    <row r="46" spans="2:16" ht="15" hidden="1" outlineLevel="1" thickBot="1">
      <c r="B46" s="11"/>
      <c r="C46" s="9"/>
      <c r="D46" s="9"/>
      <c r="E46" s="9"/>
      <c r="G46" s="9"/>
      <c r="I46" s="9"/>
      <c r="J46" s="9"/>
      <c r="K46" s="9"/>
      <c r="L46" s="9"/>
      <c r="M46" s="9"/>
      <c r="N46" s="5"/>
      <c r="O46" s="29"/>
      <c r="P46" s="22"/>
    </row>
    <row r="47" spans="2:16" ht="15" hidden="1" outlineLevel="1" thickBot="1">
      <c r="B47" s="11"/>
      <c r="C47" s="30" t="s">
        <v>143</v>
      </c>
      <c r="D47" s="9"/>
      <c r="E47" s="3" t="s">
        <v>165</v>
      </c>
      <c r="G47" s="113">
        <v>0</v>
      </c>
      <c r="H47" s="113">
        <v>0</v>
      </c>
      <c r="I47" s="113">
        <v>0</v>
      </c>
      <c r="J47" s="113">
        <v>0</v>
      </c>
      <c r="K47" s="113">
        <v>0</v>
      </c>
      <c r="L47" s="17" t="s">
        <v>312</v>
      </c>
      <c r="M47" s="9"/>
      <c r="N47" s="5"/>
      <c r="O47" s="29"/>
      <c r="P47" s="22"/>
    </row>
    <row r="48" spans="2:16" ht="15" hidden="1" outlineLevel="1" thickBot="1">
      <c r="B48" s="11"/>
      <c r="C48" s="30"/>
      <c r="D48" s="9"/>
      <c r="E48" s="6"/>
      <c r="G48" s="7"/>
      <c r="I48" s="9"/>
      <c r="J48" s="9"/>
      <c r="K48" s="9"/>
      <c r="L48" s="31"/>
      <c r="M48" s="31"/>
      <c r="N48" s="5"/>
      <c r="O48" s="29"/>
      <c r="P48" s="22"/>
    </row>
    <row r="49" spans="2:16" ht="15" hidden="1" outlineLevel="1" thickBot="1">
      <c r="B49" s="11"/>
      <c r="C49" s="30"/>
      <c r="D49" s="9"/>
      <c r="E49" s="3" t="s">
        <v>146</v>
      </c>
      <c r="G49" s="113">
        <v>0</v>
      </c>
      <c r="H49" s="113">
        <v>0</v>
      </c>
      <c r="I49" s="113">
        <v>0</v>
      </c>
      <c r="J49" s="113">
        <v>0</v>
      </c>
      <c r="K49" s="113">
        <v>0</v>
      </c>
      <c r="L49" s="17" t="s">
        <v>313</v>
      </c>
      <c r="M49" s="31"/>
      <c r="N49" s="5"/>
      <c r="O49" s="29"/>
      <c r="P49" s="22"/>
    </row>
    <row r="50" spans="2:16" hidden="1" outlineLevel="1">
      <c r="B50" s="11"/>
      <c r="C50" s="30"/>
      <c r="D50" s="9"/>
      <c r="E50" s="6"/>
      <c r="G50" s="7"/>
      <c r="I50" s="9"/>
      <c r="J50" s="9"/>
      <c r="K50" s="9"/>
      <c r="L50" s="31"/>
      <c r="M50" s="31"/>
      <c r="N50" s="5"/>
      <c r="O50" s="29"/>
      <c r="P50" s="22"/>
    </row>
    <row r="51" spans="2:16" ht="13.15" hidden="1" outlineLevel="1">
      <c r="B51" s="11"/>
      <c r="C51" s="30"/>
      <c r="D51" s="9"/>
      <c r="E51" s="23" t="s">
        <v>147</v>
      </c>
      <c r="F51" s="9"/>
      <c r="G51" s="113">
        <v>0</v>
      </c>
      <c r="H51" s="113">
        <v>0</v>
      </c>
      <c r="I51" s="113">
        <v>0</v>
      </c>
      <c r="J51" s="113">
        <v>0</v>
      </c>
      <c r="K51" s="113">
        <v>0</v>
      </c>
      <c r="L51" s="17" t="s">
        <v>280</v>
      </c>
      <c r="M51" s="31"/>
      <c r="N51" s="5"/>
      <c r="O51" s="29"/>
      <c r="P51" s="22"/>
    </row>
    <row r="52" spans="2:16" hidden="1" outlineLevel="1">
      <c r="B52" s="11"/>
      <c r="C52" s="6"/>
      <c r="D52" s="9"/>
      <c r="E52" s="6"/>
      <c r="G52" s="7"/>
      <c r="I52" s="9"/>
      <c r="J52" s="9"/>
      <c r="K52" s="9"/>
      <c r="L52" s="31"/>
      <c r="M52" s="31"/>
      <c r="N52" s="5"/>
      <c r="O52" s="29"/>
      <c r="P52" s="22"/>
    </row>
    <row r="53" spans="2:16" ht="13.15" collapsed="1">
      <c r="B53" s="13"/>
      <c r="C53" s="40"/>
      <c r="D53" s="14"/>
      <c r="E53" s="40"/>
      <c r="F53" s="40"/>
      <c r="G53" s="41"/>
      <c r="H53" s="41"/>
      <c r="I53" s="14"/>
      <c r="J53" s="14"/>
      <c r="K53" s="14"/>
      <c r="L53" s="42"/>
      <c r="M53" s="42"/>
      <c r="N53" s="43"/>
      <c r="O53" s="44"/>
      <c r="P53" s="22"/>
    </row>
    <row r="54" spans="2:16">
      <c r="C54" s="16"/>
      <c r="E54" s="6"/>
      <c r="G54" s="7"/>
      <c r="L54" s="2"/>
      <c r="M54" s="2"/>
      <c r="N54" s="22"/>
      <c r="O54" s="22"/>
      <c r="P54" s="22"/>
    </row>
    <row r="55" spans="2:16" ht="13.15">
      <c r="B55" s="37" t="s">
        <v>314</v>
      </c>
      <c r="C55" s="26"/>
      <c r="D55" s="27"/>
      <c r="E55" s="27"/>
      <c r="F55" s="27"/>
      <c r="G55" s="27"/>
      <c r="H55" s="27"/>
      <c r="I55" s="27"/>
      <c r="J55" s="27"/>
      <c r="K55" s="27"/>
      <c r="L55" s="27"/>
      <c r="M55" s="27"/>
      <c r="N55" s="27"/>
      <c r="O55" s="28"/>
      <c r="P55" s="22"/>
    </row>
    <row r="56" spans="2:16">
      <c r="B56" s="11"/>
      <c r="C56" s="38" t="s">
        <v>315</v>
      </c>
      <c r="D56" s="9"/>
      <c r="E56" s="9"/>
      <c r="G56" s="9"/>
      <c r="I56" s="9"/>
      <c r="J56" s="9"/>
      <c r="K56" s="9"/>
      <c r="L56" s="9"/>
      <c r="M56" s="9"/>
      <c r="N56" s="5"/>
      <c r="O56" s="29"/>
      <c r="P56" s="22"/>
    </row>
    <row r="57" spans="2:16" ht="229.9" customHeight="1">
      <c r="B57" s="11"/>
      <c r="C57" s="38"/>
      <c r="D57" s="9"/>
      <c r="E57" s="9"/>
      <c r="G57" s="9"/>
      <c r="I57" s="9"/>
      <c r="J57" s="9"/>
      <c r="K57" s="9"/>
      <c r="L57" s="9"/>
      <c r="M57" s="9"/>
      <c r="N57" s="5"/>
      <c r="O57" s="29"/>
      <c r="P57" s="22"/>
    </row>
    <row r="58" spans="2:16">
      <c r="B58" s="11"/>
      <c r="C58" s="38"/>
      <c r="D58" s="9"/>
      <c r="E58" s="9"/>
      <c r="G58" s="9"/>
      <c r="I58" s="9"/>
      <c r="J58" s="9"/>
      <c r="K58" s="9"/>
      <c r="L58" s="9"/>
      <c r="M58" s="9"/>
      <c r="N58" s="5"/>
      <c r="O58" s="29"/>
      <c r="P58" s="22"/>
    </row>
    <row r="59" spans="2:16">
      <c r="B59" s="11"/>
      <c r="C59" s="9"/>
      <c r="D59" s="9"/>
      <c r="E59" s="9"/>
      <c r="G59" s="81" t="s">
        <v>68</v>
      </c>
      <c r="H59" s="82" t="s">
        <v>69</v>
      </c>
      <c r="I59" s="81" t="s">
        <v>70</v>
      </c>
      <c r="J59" s="81" t="s">
        <v>71</v>
      </c>
      <c r="K59" s="81" t="s">
        <v>72</v>
      </c>
      <c r="L59" s="9"/>
      <c r="M59" s="9"/>
      <c r="N59" s="5"/>
      <c r="O59" s="29"/>
      <c r="P59" s="22"/>
    </row>
    <row r="60" spans="2:16">
      <c r="B60" s="11"/>
      <c r="D60" s="9"/>
      <c r="E60" s="81" t="s">
        <v>73</v>
      </c>
      <c r="G60" s="4">
        <f>G69</f>
        <v>0</v>
      </c>
      <c r="H60" s="4">
        <f t="shared" ref="H60:K60" si="8">H69</f>
        <v>0</v>
      </c>
      <c r="I60" s="4">
        <f t="shared" si="8"/>
        <v>0</v>
      </c>
      <c r="J60" s="4">
        <f t="shared" si="8"/>
        <v>0</v>
      </c>
      <c r="K60" s="4">
        <f t="shared" si="8"/>
        <v>0</v>
      </c>
      <c r="L60" s="9"/>
      <c r="M60" s="9"/>
      <c r="N60" s="5"/>
      <c r="O60" s="29"/>
      <c r="P60" s="22"/>
    </row>
    <row r="61" spans="2:16">
      <c r="B61" s="11"/>
      <c r="D61" s="9"/>
      <c r="E61" s="81" t="s">
        <v>74</v>
      </c>
      <c r="G61" s="4">
        <f>G69+G74+G78-G82</f>
        <v>0</v>
      </c>
      <c r="H61" s="4">
        <f t="shared" ref="H61:K61" si="9">H69+H74+H78-H82</f>
        <v>0</v>
      </c>
      <c r="I61" s="4">
        <f t="shared" si="9"/>
        <v>0</v>
      </c>
      <c r="J61" s="4">
        <f t="shared" si="9"/>
        <v>0</v>
      </c>
      <c r="K61" s="4">
        <f t="shared" si="9"/>
        <v>0</v>
      </c>
      <c r="L61" s="9"/>
      <c r="M61" s="9"/>
      <c r="N61" s="5"/>
      <c r="O61" s="29"/>
      <c r="P61" s="22"/>
    </row>
    <row r="62" spans="2:16">
      <c r="B62" s="11"/>
      <c r="D62" s="9"/>
      <c r="E62" s="81" t="s">
        <v>80</v>
      </c>
      <c r="G62" s="4">
        <f>-(G84+G86)</f>
        <v>0</v>
      </c>
      <c r="H62" s="4">
        <f t="shared" ref="H62:K62" si="10">-(H84+H86)</f>
        <v>0</v>
      </c>
      <c r="I62" s="4">
        <f t="shared" si="10"/>
        <v>0</v>
      </c>
      <c r="J62" s="4">
        <f t="shared" si="10"/>
        <v>0</v>
      </c>
      <c r="K62" s="4">
        <f t="shared" si="10"/>
        <v>0</v>
      </c>
      <c r="L62" s="9"/>
      <c r="M62" s="9"/>
      <c r="N62" s="5"/>
      <c r="O62" s="29"/>
      <c r="P62" s="22"/>
    </row>
    <row r="63" spans="2:16">
      <c r="B63" s="11"/>
      <c r="D63" s="9"/>
      <c r="E63" s="81"/>
      <c r="L63" s="9"/>
      <c r="M63" s="9"/>
      <c r="N63" s="5"/>
      <c r="O63" s="29"/>
      <c r="P63" s="22"/>
    </row>
    <row r="64" spans="2:16">
      <c r="B64" s="11"/>
      <c r="C64" s="9"/>
      <c r="D64" s="9"/>
      <c r="E64" s="81" t="s">
        <v>76</v>
      </c>
      <c r="F64" s="5"/>
      <c r="G64" s="78" t="str">
        <f>IF(G61&gt;-G62,G59,IF(G61+H61&gt;-(G62+H62),H59,IF(G61+H61+I61&gt;-(G62+H62+I62),I59,IF(G61+H61+I61+J61&gt;-(G62+H62+J62),J59,IF(G61+H61+I61+J61+K61&gt;-(G62+H62+I62+J62+K62),K59,"&gt; 5 years")))))</f>
        <v>&gt; 5 years</v>
      </c>
      <c r="I64" s="9"/>
      <c r="J64" s="9"/>
      <c r="K64" s="9"/>
      <c r="L64" s="9"/>
      <c r="M64" s="9"/>
      <c r="N64" s="5"/>
      <c r="O64" s="29"/>
      <c r="P64" s="22"/>
    </row>
    <row r="65" spans="2:16">
      <c r="B65" s="11"/>
      <c r="C65" s="9"/>
      <c r="D65" s="9"/>
      <c r="E65" s="9"/>
      <c r="G65" s="9"/>
      <c r="I65" s="9"/>
      <c r="J65" s="9"/>
      <c r="K65" s="9"/>
      <c r="L65" s="9"/>
      <c r="M65" s="9"/>
      <c r="N65" s="5"/>
      <c r="O65" s="29"/>
      <c r="P65" s="22"/>
    </row>
    <row r="66" spans="2:16" hidden="1" outlineLevel="1">
      <c r="B66" s="11"/>
      <c r="C66" s="30" t="s">
        <v>134</v>
      </c>
      <c r="D66" s="9"/>
      <c r="E66" s="30" t="s">
        <v>135</v>
      </c>
      <c r="G66" s="213" t="s">
        <v>199</v>
      </c>
      <c r="H66" s="213"/>
      <c r="I66" s="213"/>
      <c r="J66" s="213"/>
      <c r="K66" s="213"/>
      <c r="L66" s="9"/>
      <c r="M66" s="9"/>
      <c r="N66" s="5"/>
      <c r="O66" s="29"/>
      <c r="P66" s="22"/>
    </row>
    <row r="67" spans="2:16" hidden="1" outlineLevel="1">
      <c r="B67" s="11"/>
      <c r="C67" s="9"/>
      <c r="D67" s="9"/>
      <c r="E67" s="9"/>
      <c r="G67" s="81" t="s">
        <v>68</v>
      </c>
      <c r="H67" s="82" t="s">
        <v>69</v>
      </c>
      <c r="I67" s="81" t="s">
        <v>70</v>
      </c>
      <c r="J67" s="81" t="s">
        <v>71</v>
      </c>
      <c r="K67" s="81" t="s">
        <v>72</v>
      </c>
      <c r="L67" s="9"/>
      <c r="M67" s="9"/>
      <c r="N67" s="5"/>
      <c r="O67" s="29"/>
      <c r="P67" s="22"/>
    </row>
    <row r="68" spans="2:16" ht="15" hidden="1" outlineLevel="1" thickBot="1">
      <c r="B68" s="11"/>
      <c r="C68" s="9"/>
      <c r="D68" s="9"/>
      <c r="E68" s="9"/>
      <c r="G68" s="9"/>
      <c r="I68" s="9"/>
      <c r="J68" s="9"/>
      <c r="K68" s="9"/>
      <c r="L68" s="9"/>
      <c r="M68" s="9"/>
      <c r="N68" s="5"/>
      <c r="O68" s="29"/>
      <c r="P68" s="22"/>
    </row>
    <row r="69" spans="2:16" ht="15" hidden="1" outlineLevel="1" thickBot="1">
      <c r="B69" s="11"/>
      <c r="C69" s="30" t="s">
        <v>136</v>
      </c>
      <c r="D69" s="9"/>
      <c r="E69" s="3" t="s">
        <v>166</v>
      </c>
      <c r="G69" s="4">
        <f>G71*G72</f>
        <v>0</v>
      </c>
      <c r="H69" s="4">
        <f t="shared" ref="H69:K69" si="11">H71*H72</f>
        <v>0</v>
      </c>
      <c r="I69" s="4">
        <f t="shared" si="11"/>
        <v>0</v>
      </c>
      <c r="J69" s="4">
        <f t="shared" si="11"/>
        <v>0</v>
      </c>
      <c r="K69" s="4">
        <f t="shared" si="11"/>
        <v>0</v>
      </c>
      <c r="L69" s="17" t="s">
        <v>316</v>
      </c>
      <c r="M69" s="17"/>
      <c r="N69" s="60" t="s">
        <v>317</v>
      </c>
      <c r="O69" s="29"/>
      <c r="P69" s="22"/>
    </row>
    <row r="70" spans="2:16" hidden="1" outlineLevel="2">
      <c r="B70" s="11"/>
      <c r="C70" s="30"/>
      <c r="D70" s="9"/>
      <c r="E70" s="5"/>
      <c r="G70" s="7"/>
      <c r="I70" s="9"/>
      <c r="J70" s="9"/>
      <c r="K70" s="9"/>
      <c r="L70" s="9"/>
      <c r="M70" s="9"/>
      <c r="N70" s="5"/>
      <c r="O70" s="29"/>
      <c r="P70" s="22"/>
    </row>
    <row r="71" spans="2:16" hidden="1" outlineLevel="2">
      <c r="B71" s="11"/>
      <c r="C71" s="30"/>
      <c r="D71" s="9"/>
      <c r="E71" s="84" t="s">
        <v>318</v>
      </c>
      <c r="G71" s="121">
        <v>0</v>
      </c>
      <c r="H71" s="121">
        <v>0</v>
      </c>
      <c r="I71" s="121">
        <v>0</v>
      </c>
      <c r="J71" s="121">
        <v>0</v>
      </c>
      <c r="K71" s="121">
        <v>0</v>
      </c>
      <c r="L71" s="17" t="s">
        <v>319</v>
      </c>
      <c r="M71" s="17"/>
      <c r="N71" s="5"/>
      <c r="O71" s="29"/>
      <c r="P71" s="22"/>
    </row>
    <row r="72" spans="2:16" hidden="1" outlineLevel="2">
      <c r="B72" s="11"/>
      <c r="C72" s="30"/>
      <c r="D72" s="9"/>
      <c r="E72" s="5" t="s">
        <v>320</v>
      </c>
      <c r="G72" s="111">
        <v>0</v>
      </c>
      <c r="H72" s="111">
        <v>0</v>
      </c>
      <c r="I72" s="111">
        <v>0</v>
      </c>
      <c r="J72" s="111">
        <v>0</v>
      </c>
      <c r="K72" s="111">
        <v>0</v>
      </c>
      <c r="L72" s="17" t="s">
        <v>321</v>
      </c>
      <c r="M72" s="17"/>
      <c r="N72" s="5"/>
      <c r="O72" s="29"/>
      <c r="P72" s="22"/>
    </row>
    <row r="73" spans="2:16" ht="15" hidden="1" outlineLevel="1" thickBot="1">
      <c r="B73" s="11"/>
      <c r="C73" s="9"/>
      <c r="D73" s="9"/>
      <c r="E73" s="9"/>
      <c r="G73" s="9"/>
      <c r="I73" s="9"/>
      <c r="J73" s="9"/>
      <c r="K73" s="9"/>
      <c r="L73" s="9"/>
      <c r="M73" s="9"/>
      <c r="N73" s="5"/>
      <c r="O73" s="29"/>
      <c r="P73" s="22"/>
    </row>
    <row r="74" spans="2:16" ht="15" hidden="1" outlineLevel="1" thickBot="1">
      <c r="B74" s="11"/>
      <c r="C74" s="30" t="s">
        <v>138</v>
      </c>
      <c r="D74" s="9"/>
      <c r="E74" s="3" t="s">
        <v>164</v>
      </c>
      <c r="G74" s="4">
        <f>-('General inputs'!$D$17*'3. Product Life Extension'!G76)</f>
        <v>0</v>
      </c>
      <c r="H74" s="4">
        <f>G74*(1+H76)</f>
        <v>0</v>
      </c>
      <c r="I74" s="4">
        <f t="shared" ref="I74:K74" si="12">H74*(1+I76)</f>
        <v>0</v>
      </c>
      <c r="J74" s="4">
        <f t="shared" si="12"/>
        <v>0</v>
      </c>
      <c r="K74" s="4">
        <f t="shared" si="12"/>
        <v>0</v>
      </c>
      <c r="L74" s="87" t="s">
        <v>322</v>
      </c>
      <c r="M74" s="87"/>
      <c r="N74" s="31" t="s">
        <v>323</v>
      </c>
      <c r="O74" s="29"/>
      <c r="P74" s="22"/>
    </row>
    <row r="75" spans="2:16" hidden="1" outlineLevel="2">
      <c r="B75" s="11"/>
      <c r="C75" s="30"/>
      <c r="D75" s="9"/>
      <c r="E75" s="5"/>
      <c r="G75" s="7"/>
      <c r="I75" s="9"/>
      <c r="J75" s="9"/>
      <c r="K75" s="9"/>
      <c r="L75" s="9"/>
      <c r="M75" s="9"/>
      <c r="N75" s="5"/>
      <c r="O75" s="29"/>
      <c r="P75" s="22"/>
    </row>
    <row r="76" spans="2:16" hidden="1" outlineLevel="2">
      <c r="B76" s="11"/>
      <c r="C76" s="30"/>
      <c r="D76" s="9"/>
      <c r="E76" s="5" t="s">
        <v>311</v>
      </c>
      <c r="G76" s="109">
        <v>0</v>
      </c>
      <c r="H76" s="109">
        <v>0</v>
      </c>
      <c r="I76" s="109">
        <v>0</v>
      </c>
      <c r="J76" s="109">
        <v>0</v>
      </c>
      <c r="K76" s="109">
        <v>0</v>
      </c>
      <c r="L76" s="9"/>
      <c r="M76" s="9"/>
      <c r="N76" s="5"/>
      <c r="O76" s="29"/>
      <c r="P76" s="22"/>
    </row>
    <row r="77" spans="2:16" hidden="1" outlineLevel="1">
      <c r="B77" s="11"/>
      <c r="C77" s="30"/>
      <c r="D77" s="9"/>
      <c r="E77" s="5"/>
      <c r="G77" s="7"/>
      <c r="I77" s="9"/>
      <c r="J77" s="9"/>
      <c r="K77" s="9"/>
      <c r="L77" s="9"/>
      <c r="M77" s="9"/>
      <c r="N77" s="5"/>
      <c r="O77" s="29"/>
      <c r="P77" s="22"/>
    </row>
    <row r="78" spans="2:16" hidden="1" outlineLevel="1">
      <c r="B78" s="11"/>
      <c r="C78" s="30"/>
      <c r="D78" s="9"/>
      <c r="E78" s="23" t="s">
        <v>163</v>
      </c>
      <c r="G78" s="4">
        <f>-('General inputs'!$D$9*'3. Product Life Extension'!G80)</f>
        <v>0</v>
      </c>
      <c r="H78" s="4">
        <f>G78*(1+H80)</f>
        <v>0</v>
      </c>
      <c r="I78" s="4">
        <f t="shared" ref="I78:K78" si="13">H78*(1+I80)</f>
        <v>0</v>
      </c>
      <c r="J78" s="4">
        <f t="shared" si="13"/>
        <v>0</v>
      </c>
      <c r="K78" s="4">
        <f t="shared" si="13"/>
        <v>0</v>
      </c>
      <c r="L78" s="87" t="s">
        <v>324</v>
      </c>
      <c r="M78" s="87"/>
      <c r="N78" s="31" t="s">
        <v>307</v>
      </c>
      <c r="O78" s="29"/>
      <c r="P78" s="22"/>
    </row>
    <row r="79" spans="2:16" hidden="1" outlineLevel="2">
      <c r="B79" s="11"/>
      <c r="C79" s="30"/>
      <c r="D79" s="9"/>
      <c r="E79" s="5"/>
      <c r="G79" s="7"/>
      <c r="I79" s="9"/>
      <c r="J79" s="9"/>
      <c r="K79" s="9"/>
      <c r="L79" s="9"/>
      <c r="M79" s="9"/>
      <c r="N79" s="5"/>
      <c r="O79" s="29"/>
      <c r="P79" s="22"/>
    </row>
    <row r="80" spans="2:16" hidden="1" outlineLevel="2">
      <c r="B80" s="11"/>
      <c r="C80" s="30"/>
      <c r="D80" s="9"/>
      <c r="E80" s="5" t="s">
        <v>308</v>
      </c>
      <c r="G80" s="109">
        <v>0</v>
      </c>
      <c r="H80" s="109">
        <v>0</v>
      </c>
      <c r="I80" s="109">
        <v>0</v>
      </c>
      <c r="J80" s="109">
        <v>0</v>
      </c>
      <c r="K80" s="109">
        <v>0</v>
      </c>
      <c r="L80" s="17" t="s">
        <v>275</v>
      </c>
      <c r="M80" s="17"/>
      <c r="N80" s="5"/>
      <c r="O80" s="29"/>
      <c r="P80" s="22"/>
    </row>
    <row r="81" spans="1:16" ht="15" hidden="1" outlineLevel="1" thickBot="1">
      <c r="B81" s="11"/>
      <c r="C81" s="30"/>
      <c r="D81" s="9"/>
      <c r="E81" s="9"/>
      <c r="G81" s="9"/>
      <c r="I81" s="9"/>
      <c r="J81" s="9"/>
      <c r="K81" s="9"/>
      <c r="L81" s="9"/>
      <c r="M81" s="9"/>
      <c r="N81" s="5"/>
      <c r="O81" s="29"/>
      <c r="P81" s="22"/>
    </row>
    <row r="82" spans="1:16" ht="15" hidden="1" outlineLevel="1" thickBot="1">
      <c r="B82" s="11"/>
      <c r="C82" s="30"/>
      <c r="D82" s="9"/>
      <c r="E82" s="3" t="s">
        <v>142</v>
      </c>
      <c r="G82" s="111">
        <v>0</v>
      </c>
      <c r="H82" s="111">
        <v>0</v>
      </c>
      <c r="I82" s="111">
        <v>0</v>
      </c>
      <c r="J82" s="111">
        <v>0</v>
      </c>
      <c r="K82" s="111">
        <v>0</v>
      </c>
      <c r="L82" s="17" t="s">
        <v>276</v>
      </c>
      <c r="M82" s="9"/>
      <c r="N82" s="5"/>
      <c r="O82" s="29"/>
      <c r="P82" s="22"/>
    </row>
    <row r="83" spans="1:16" ht="15" hidden="1" outlineLevel="1" thickBot="1">
      <c r="B83" s="11"/>
      <c r="C83" s="9"/>
      <c r="D83" s="9"/>
      <c r="E83" s="9"/>
      <c r="G83" s="9"/>
      <c r="I83" s="9"/>
      <c r="J83" s="9"/>
      <c r="K83" s="9"/>
      <c r="L83" s="9"/>
      <c r="M83" s="9"/>
      <c r="N83" s="5"/>
      <c r="O83" s="29"/>
      <c r="P83" s="22"/>
    </row>
    <row r="84" spans="1:16" ht="15" hidden="1" outlineLevel="1" thickBot="1">
      <c r="B84" s="11"/>
      <c r="C84" s="30" t="s">
        <v>143</v>
      </c>
      <c r="D84" s="9"/>
      <c r="E84" s="3" t="s">
        <v>165</v>
      </c>
      <c r="G84" s="113">
        <v>0</v>
      </c>
      <c r="H84" s="113">
        <v>0</v>
      </c>
      <c r="I84" s="113">
        <v>0</v>
      </c>
      <c r="J84" s="113">
        <v>0</v>
      </c>
      <c r="K84" s="113">
        <v>0</v>
      </c>
      <c r="L84" s="17" t="s">
        <v>312</v>
      </c>
      <c r="M84" s="9"/>
      <c r="N84" s="5"/>
      <c r="O84" s="29"/>
      <c r="P84" s="22"/>
    </row>
    <row r="85" spans="1:16" customFormat="1" hidden="1" outlineLevel="1">
      <c r="A85" s="1"/>
      <c r="B85" s="11"/>
      <c r="C85" s="30"/>
      <c r="O85" s="29"/>
    </row>
    <row r="86" spans="1:16" customFormat="1" hidden="1" outlineLevel="1">
      <c r="A86" s="1"/>
      <c r="B86" s="11"/>
      <c r="C86" s="30"/>
      <c r="E86" s="23" t="s">
        <v>147</v>
      </c>
      <c r="F86" s="9"/>
      <c r="G86" s="113">
        <v>0</v>
      </c>
      <c r="H86" s="113">
        <v>0</v>
      </c>
      <c r="I86" s="113">
        <v>0</v>
      </c>
      <c r="J86" s="113">
        <v>0</v>
      </c>
      <c r="K86" s="113">
        <v>0</v>
      </c>
      <c r="L86" s="17" t="s">
        <v>280</v>
      </c>
      <c r="O86" s="29"/>
    </row>
    <row r="87" spans="1:16" customFormat="1" hidden="1" outlineLevel="1">
      <c r="A87" s="1"/>
      <c r="B87" s="11"/>
      <c r="O87" s="29"/>
    </row>
    <row r="88" spans="1:16" ht="13.15" collapsed="1">
      <c r="B88" s="13"/>
      <c r="C88" s="14"/>
      <c r="D88" s="14"/>
      <c r="E88" s="14"/>
      <c r="F88" s="14"/>
      <c r="G88" s="14"/>
      <c r="H88" s="14"/>
      <c r="I88" s="14"/>
      <c r="J88" s="14"/>
      <c r="K88" s="14"/>
      <c r="L88" s="14"/>
      <c r="M88" s="14"/>
      <c r="N88" s="43"/>
      <c r="O88" s="44"/>
      <c r="P88" s="22"/>
    </row>
    <row r="89" spans="1:16" ht="13.15">
      <c r="F89" s="1"/>
      <c r="H89" s="1"/>
      <c r="N89" s="22"/>
      <c r="O89" s="22"/>
      <c r="P89" s="22"/>
    </row>
    <row r="90" spans="1:16" ht="13.15">
      <c r="B90" s="37" t="s">
        <v>325</v>
      </c>
      <c r="C90" s="26"/>
      <c r="D90" s="27"/>
      <c r="E90" s="27"/>
      <c r="F90" s="27"/>
      <c r="G90" s="27"/>
      <c r="H90" s="27"/>
      <c r="I90" s="27"/>
      <c r="J90" s="27"/>
      <c r="K90" s="27"/>
      <c r="L90" s="27"/>
      <c r="M90" s="27"/>
      <c r="N90" s="27"/>
      <c r="O90" s="28"/>
      <c r="P90" s="22"/>
    </row>
    <row r="91" spans="1:16">
      <c r="B91" s="11"/>
      <c r="C91" s="39" t="s">
        <v>326</v>
      </c>
      <c r="D91" s="5"/>
      <c r="E91" s="5"/>
      <c r="G91" s="5"/>
      <c r="I91" s="5"/>
      <c r="J91" s="5"/>
      <c r="K91" s="5"/>
      <c r="L91" s="5"/>
      <c r="M91" s="5"/>
      <c r="N91" s="5"/>
      <c r="O91" s="29"/>
      <c r="P91" s="22"/>
    </row>
    <row r="92" spans="1:16" ht="229.9" customHeight="1">
      <c r="B92" s="11"/>
      <c r="C92" s="39"/>
      <c r="D92" s="5"/>
      <c r="E92" s="5"/>
      <c r="G92" s="5"/>
      <c r="I92" s="5"/>
      <c r="J92" s="5"/>
      <c r="K92" s="5"/>
      <c r="L92" s="5"/>
      <c r="M92" s="5"/>
      <c r="N92" s="5"/>
      <c r="O92" s="29"/>
      <c r="P92" s="22"/>
    </row>
    <row r="93" spans="1:16">
      <c r="B93" s="11"/>
      <c r="C93" s="39"/>
      <c r="D93" s="5"/>
      <c r="E93" s="5"/>
      <c r="G93" s="5"/>
      <c r="I93" s="5"/>
      <c r="J93" s="5"/>
      <c r="K93" s="5"/>
      <c r="L93" s="5"/>
      <c r="M93" s="5"/>
      <c r="N93" s="5"/>
      <c r="O93" s="29"/>
      <c r="P93" s="22"/>
    </row>
    <row r="94" spans="1:16">
      <c r="B94" s="11"/>
      <c r="C94" s="9"/>
      <c r="D94" s="9"/>
      <c r="E94" s="9"/>
      <c r="G94" s="81" t="s">
        <v>68</v>
      </c>
      <c r="H94" s="82" t="s">
        <v>69</v>
      </c>
      <c r="I94" s="81" t="s">
        <v>70</v>
      </c>
      <c r="J94" s="81" t="s">
        <v>71</v>
      </c>
      <c r="K94" s="81" t="s">
        <v>72</v>
      </c>
      <c r="L94" s="9"/>
      <c r="M94" s="9"/>
      <c r="N94" s="5"/>
      <c r="O94" s="29"/>
      <c r="P94" s="22"/>
    </row>
    <row r="95" spans="1:16" ht="13.15">
      <c r="B95" s="11"/>
      <c r="E95" s="81" t="s">
        <v>73</v>
      </c>
      <c r="F95" s="9"/>
      <c r="G95" s="4">
        <f>G104+G109</f>
        <v>0</v>
      </c>
      <c r="H95" s="4">
        <f t="shared" ref="H95:K95" si="14">H104+H109</f>
        <v>0</v>
      </c>
      <c r="I95" s="4">
        <f t="shared" si="14"/>
        <v>0</v>
      </c>
      <c r="J95" s="4">
        <f t="shared" si="14"/>
        <v>0</v>
      </c>
      <c r="K95" s="4">
        <f t="shared" si="14"/>
        <v>0</v>
      </c>
      <c r="L95" s="9"/>
      <c r="M95" s="9"/>
      <c r="N95" s="5"/>
      <c r="O95" s="29"/>
      <c r="P95" s="22"/>
    </row>
    <row r="96" spans="1:16" ht="13.15">
      <c r="B96" s="11"/>
      <c r="E96" s="81" t="s">
        <v>74</v>
      </c>
      <c r="F96" s="9"/>
      <c r="G96" s="4">
        <f>G104+G109+G114+G118-G122</f>
        <v>0</v>
      </c>
      <c r="H96" s="4">
        <f t="shared" ref="H96:K96" si="15">H104+H109+H114+H118-H122</f>
        <v>0</v>
      </c>
      <c r="I96" s="4">
        <f t="shared" si="15"/>
        <v>0</v>
      </c>
      <c r="J96" s="4">
        <f t="shared" si="15"/>
        <v>0</v>
      </c>
      <c r="K96" s="4">
        <f t="shared" si="15"/>
        <v>0</v>
      </c>
      <c r="L96" s="9"/>
      <c r="M96" s="9"/>
      <c r="N96" s="5"/>
      <c r="O96" s="29"/>
      <c r="P96" s="22"/>
    </row>
    <row r="97" spans="2:16" ht="13.15">
      <c r="B97" s="11"/>
      <c r="E97" s="81" t="s">
        <v>80</v>
      </c>
      <c r="F97" s="9"/>
      <c r="G97" s="4">
        <f>-(G124)</f>
        <v>0</v>
      </c>
      <c r="H97" s="4">
        <f t="shared" ref="H97:K97" si="16">-(H124)</f>
        <v>0</v>
      </c>
      <c r="I97" s="4">
        <f t="shared" si="16"/>
        <v>0</v>
      </c>
      <c r="J97" s="4">
        <f t="shared" si="16"/>
        <v>0</v>
      </c>
      <c r="K97" s="4">
        <f t="shared" si="16"/>
        <v>0</v>
      </c>
      <c r="L97" s="9"/>
      <c r="M97" s="9"/>
      <c r="N97" s="5"/>
      <c r="O97" s="29"/>
      <c r="P97" s="22"/>
    </row>
    <row r="98" spans="2:16">
      <c r="B98" s="11"/>
      <c r="E98" s="81"/>
      <c r="F98" s="9"/>
      <c r="L98" s="9"/>
      <c r="M98" s="9"/>
      <c r="N98" s="5"/>
      <c r="O98" s="29"/>
      <c r="P98" s="22"/>
    </row>
    <row r="99" spans="2:16">
      <c r="B99" s="11"/>
      <c r="C99" s="9"/>
      <c r="D99" s="9"/>
      <c r="E99" s="81" t="s">
        <v>76</v>
      </c>
      <c r="F99" s="5"/>
      <c r="G99" s="78" t="str">
        <f>IF(G96&gt;-G97,G94,IF(G96+H96&gt;-(G97+H97),H94,IF(G96+H96+I96&gt;-(G97+H97+I97),I94,IF(G96+H96+I96+J96&gt;-(G97+H97+J97),J94,IF(G96+H96+I96+J96+K96&gt;-(G97+H97+I97+J97+K97),K94,"&gt; 5 years")))))</f>
        <v>&gt; 5 years</v>
      </c>
      <c r="I99" s="9"/>
      <c r="J99" s="9"/>
      <c r="K99" s="9"/>
      <c r="L99" s="9"/>
      <c r="M99" s="9"/>
      <c r="N99" s="5"/>
      <c r="O99" s="29"/>
      <c r="P99" s="22"/>
    </row>
    <row r="100" spans="2:16">
      <c r="B100" s="11"/>
      <c r="C100" s="9"/>
      <c r="D100" s="9"/>
      <c r="E100" s="9"/>
      <c r="G100" s="9"/>
      <c r="I100" s="9"/>
      <c r="J100" s="9"/>
      <c r="K100" s="9"/>
      <c r="L100" s="9"/>
      <c r="M100" s="9"/>
      <c r="N100" s="5"/>
      <c r="O100" s="29"/>
      <c r="P100" s="22"/>
    </row>
    <row r="101" spans="2:16" hidden="1" outlineLevel="1">
      <c r="B101" s="11"/>
      <c r="C101" s="30" t="s">
        <v>134</v>
      </c>
      <c r="D101" s="9"/>
      <c r="E101" s="30" t="s">
        <v>135</v>
      </c>
      <c r="G101" s="213" t="s">
        <v>199</v>
      </c>
      <c r="H101" s="213"/>
      <c r="I101" s="213"/>
      <c r="J101" s="213"/>
      <c r="K101" s="213"/>
      <c r="L101" s="9"/>
      <c r="M101" s="9"/>
      <c r="N101" s="5"/>
      <c r="O101" s="29"/>
      <c r="P101" s="22"/>
    </row>
    <row r="102" spans="2:16" hidden="1" outlineLevel="1">
      <c r="B102" s="11"/>
      <c r="C102" s="9"/>
      <c r="D102" s="9"/>
      <c r="E102" s="9"/>
      <c r="G102" s="81" t="s">
        <v>68</v>
      </c>
      <c r="H102" s="82" t="s">
        <v>69</v>
      </c>
      <c r="I102" s="81" t="s">
        <v>70</v>
      </c>
      <c r="J102" s="81" t="s">
        <v>71</v>
      </c>
      <c r="K102" s="81" t="s">
        <v>72</v>
      </c>
      <c r="L102" s="9"/>
      <c r="M102" s="9"/>
      <c r="N102" s="5"/>
      <c r="O102" s="29"/>
      <c r="P102" s="22"/>
    </row>
    <row r="103" spans="2:16" ht="15" hidden="1" outlineLevel="1" thickBot="1">
      <c r="B103" s="11"/>
      <c r="C103" s="9"/>
      <c r="D103" s="9"/>
      <c r="E103" s="9"/>
      <c r="G103" s="9"/>
      <c r="I103" s="9"/>
      <c r="J103" s="9"/>
      <c r="K103" s="9"/>
      <c r="L103" s="9"/>
      <c r="M103" s="9"/>
      <c r="N103" s="5"/>
      <c r="O103" s="29"/>
      <c r="P103" s="22"/>
    </row>
    <row r="104" spans="2:16" ht="15" hidden="1" outlineLevel="1" thickBot="1">
      <c r="B104" s="11"/>
      <c r="C104" s="30" t="s">
        <v>136</v>
      </c>
      <c r="D104" s="9"/>
      <c r="E104" s="3" t="s">
        <v>167</v>
      </c>
      <c r="G104" s="4">
        <f>G106*G107</f>
        <v>0</v>
      </c>
      <c r="H104" s="4">
        <f>H106*H107</f>
        <v>0</v>
      </c>
      <c r="I104" s="4">
        <f>I106*I107</f>
        <v>0</v>
      </c>
      <c r="J104" s="4">
        <f>J106*J107</f>
        <v>0</v>
      </c>
      <c r="K104" s="4">
        <f>K106*K107</f>
        <v>0</v>
      </c>
      <c r="L104" s="87" t="s">
        <v>327</v>
      </c>
      <c r="M104" s="87"/>
      <c r="N104" s="31" t="s">
        <v>328</v>
      </c>
      <c r="O104" s="29"/>
      <c r="P104" s="22"/>
    </row>
    <row r="105" spans="2:16" hidden="1" outlineLevel="2">
      <c r="B105" s="11"/>
      <c r="C105" s="30"/>
      <c r="D105" s="5"/>
      <c r="E105" s="5"/>
      <c r="G105" s="7"/>
      <c r="I105" s="9"/>
      <c r="J105" s="9"/>
      <c r="K105" s="9"/>
      <c r="L105" s="17"/>
      <c r="M105" s="17"/>
      <c r="N105" s="5"/>
      <c r="O105" s="29"/>
      <c r="P105" s="22"/>
    </row>
    <row r="106" spans="2:16" hidden="1" outlineLevel="2">
      <c r="B106" s="11"/>
      <c r="C106" s="30"/>
      <c r="D106" s="5"/>
      <c r="E106" s="9" t="s">
        <v>329</v>
      </c>
      <c r="G106" s="116">
        <v>0</v>
      </c>
      <c r="H106" s="116">
        <v>0</v>
      </c>
      <c r="I106" s="116">
        <v>0</v>
      </c>
      <c r="J106" s="116">
        <v>0</v>
      </c>
      <c r="K106" s="116">
        <v>0</v>
      </c>
      <c r="L106" s="17" t="s">
        <v>330</v>
      </c>
      <c r="M106" s="17"/>
      <c r="N106" s="5"/>
      <c r="O106" s="29"/>
      <c r="P106" s="22"/>
    </row>
    <row r="107" spans="2:16" hidden="1" outlineLevel="2">
      <c r="B107" s="11"/>
      <c r="C107" s="30"/>
      <c r="D107" s="5"/>
      <c r="E107" s="83" t="s">
        <v>331</v>
      </c>
      <c r="G107" s="113">
        <v>0</v>
      </c>
      <c r="H107" s="113">
        <v>0</v>
      </c>
      <c r="I107" s="113">
        <v>0</v>
      </c>
      <c r="J107" s="113">
        <v>0</v>
      </c>
      <c r="K107" s="113">
        <v>0</v>
      </c>
      <c r="L107" s="17" t="s">
        <v>332</v>
      </c>
      <c r="M107" s="17"/>
      <c r="N107" s="5"/>
      <c r="O107" s="29"/>
      <c r="P107" s="22"/>
    </row>
    <row r="108" spans="2:16" ht="15" hidden="1" outlineLevel="1" thickBot="1">
      <c r="B108" s="11"/>
      <c r="C108" s="30"/>
      <c r="D108" s="9"/>
      <c r="E108" s="9"/>
      <c r="G108" s="9"/>
      <c r="I108" s="9"/>
      <c r="J108" s="9"/>
      <c r="K108" s="9"/>
      <c r="L108" s="17"/>
      <c r="M108" s="17"/>
      <c r="N108" s="5"/>
      <c r="O108" s="29"/>
      <c r="P108" s="22"/>
    </row>
    <row r="109" spans="2:16" ht="15" hidden="1" outlineLevel="1" thickBot="1">
      <c r="B109" s="11"/>
      <c r="C109" s="30"/>
      <c r="D109" s="9"/>
      <c r="E109" s="3" t="s">
        <v>168</v>
      </c>
      <c r="G109" s="4">
        <f>G111*G112</f>
        <v>0</v>
      </c>
      <c r="H109" s="4">
        <f>H111*H112</f>
        <v>0</v>
      </c>
      <c r="I109" s="4">
        <f>I111*I112</f>
        <v>0</v>
      </c>
      <c r="J109" s="4">
        <f>J111*J112</f>
        <v>0</v>
      </c>
      <c r="K109" s="4">
        <f>K111*K112</f>
        <v>0</v>
      </c>
      <c r="L109" s="87" t="s">
        <v>333</v>
      </c>
      <c r="M109" s="17"/>
      <c r="N109" s="31" t="s">
        <v>334</v>
      </c>
      <c r="O109" s="29"/>
      <c r="P109" s="22"/>
    </row>
    <row r="110" spans="2:16" hidden="1" outlineLevel="2">
      <c r="B110" s="11"/>
      <c r="C110" s="30"/>
      <c r="D110" s="9"/>
      <c r="E110" s="5"/>
      <c r="G110" s="7"/>
      <c r="I110" s="9"/>
      <c r="J110" s="9"/>
      <c r="K110" s="9"/>
      <c r="L110" s="17"/>
      <c r="M110" s="17"/>
      <c r="N110" s="5"/>
      <c r="O110" s="29"/>
      <c r="P110" s="22"/>
    </row>
    <row r="111" spans="2:16" hidden="1" outlineLevel="2">
      <c r="B111" s="11"/>
      <c r="C111" s="30"/>
      <c r="D111" s="9"/>
      <c r="E111" s="9" t="s">
        <v>335</v>
      </c>
      <c r="G111" s="116">
        <v>0</v>
      </c>
      <c r="H111" s="116">
        <v>0</v>
      </c>
      <c r="I111" s="116">
        <v>0</v>
      </c>
      <c r="J111" s="116">
        <v>0</v>
      </c>
      <c r="K111" s="116">
        <v>0</v>
      </c>
      <c r="L111" s="17" t="s">
        <v>336</v>
      </c>
      <c r="M111" s="17"/>
      <c r="N111" s="5"/>
      <c r="O111" s="29"/>
      <c r="P111" s="22"/>
    </row>
    <row r="112" spans="2:16" hidden="1" outlineLevel="2">
      <c r="B112" s="11"/>
      <c r="C112" s="30"/>
      <c r="D112" s="9"/>
      <c r="E112" s="83" t="s">
        <v>331</v>
      </c>
      <c r="G112" s="113">
        <v>0</v>
      </c>
      <c r="H112" s="113">
        <v>0</v>
      </c>
      <c r="I112" s="113">
        <v>0</v>
      </c>
      <c r="J112" s="113">
        <v>0</v>
      </c>
      <c r="K112" s="113">
        <v>0</v>
      </c>
      <c r="L112" s="17" t="s">
        <v>337</v>
      </c>
      <c r="M112" s="17"/>
      <c r="N112" s="5"/>
      <c r="O112" s="29"/>
      <c r="P112" s="22"/>
    </row>
    <row r="113" spans="2:16" ht="15" hidden="1" outlineLevel="1" thickBot="1">
      <c r="B113" s="11"/>
      <c r="C113" s="9"/>
      <c r="D113" s="9"/>
      <c r="E113" s="9"/>
      <c r="G113" s="9"/>
      <c r="I113" s="9"/>
      <c r="J113" s="9"/>
      <c r="K113" s="9"/>
      <c r="L113" s="17"/>
      <c r="M113" s="17"/>
      <c r="N113" s="5"/>
      <c r="O113" s="29"/>
      <c r="P113" s="22"/>
    </row>
    <row r="114" spans="2:16" ht="15" hidden="1" outlineLevel="1" thickBot="1">
      <c r="B114" s="11"/>
      <c r="C114" s="30" t="s">
        <v>138</v>
      </c>
      <c r="D114" s="9"/>
      <c r="E114" s="3" t="s">
        <v>164</v>
      </c>
      <c r="G114" s="4">
        <f>-('General inputs'!$D$17*'3. Product Life Extension'!G116)</f>
        <v>0</v>
      </c>
      <c r="H114" s="4">
        <f>G114*(1+H116)</f>
        <v>0</v>
      </c>
      <c r="I114" s="4">
        <f t="shared" ref="I114:K114" si="17">H114*(1+I116)</f>
        <v>0</v>
      </c>
      <c r="J114" s="4">
        <f t="shared" si="17"/>
        <v>0</v>
      </c>
      <c r="K114" s="4">
        <f t="shared" si="17"/>
        <v>0</v>
      </c>
      <c r="L114" s="87" t="s">
        <v>338</v>
      </c>
      <c r="M114" s="87"/>
      <c r="N114" s="31" t="s">
        <v>339</v>
      </c>
      <c r="O114" s="29"/>
      <c r="P114" s="22"/>
    </row>
    <row r="115" spans="2:16" hidden="1" outlineLevel="2">
      <c r="B115" s="11"/>
      <c r="C115" s="30"/>
      <c r="D115" s="9"/>
      <c r="E115" s="9"/>
      <c r="G115" s="9"/>
      <c r="I115" s="9"/>
      <c r="J115" s="9"/>
      <c r="K115" s="9"/>
      <c r="L115" s="17"/>
      <c r="M115" s="17"/>
      <c r="N115" s="5"/>
      <c r="O115" s="29"/>
      <c r="P115" s="22"/>
    </row>
    <row r="116" spans="2:16" hidden="1" outlineLevel="2">
      <c r="B116" s="11"/>
      <c r="C116" s="30"/>
      <c r="D116" s="9"/>
      <c r="E116" s="5" t="s">
        <v>340</v>
      </c>
      <c r="G116" s="109">
        <v>0</v>
      </c>
      <c r="H116" s="109">
        <v>0</v>
      </c>
      <c r="I116" s="109">
        <v>0</v>
      </c>
      <c r="J116" s="109">
        <v>0</v>
      </c>
      <c r="K116" s="109">
        <v>0</v>
      </c>
      <c r="L116" s="17" t="s">
        <v>341</v>
      </c>
      <c r="M116" s="17"/>
      <c r="N116" s="5"/>
      <c r="O116" s="29"/>
      <c r="P116" s="22"/>
    </row>
    <row r="117" spans="2:16" ht="15" hidden="1" outlineLevel="1" thickBot="1">
      <c r="B117" s="11"/>
      <c r="C117" s="30"/>
      <c r="D117" s="5"/>
      <c r="E117" s="6"/>
      <c r="G117" s="7"/>
      <c r="I117" s="9"/>
      <c r="J117" s="9"/>
      <c r="K117" s="9"/>
      <c r="L117" s="96"/>
      <c r="M117" s="96"/>
      <c r="N117" s="5"/>
      <c r="O117" s="29"/>
      <c r="P117" s="22"/>
    </row>
    <row r="118" spans="2:16" ht="15" hidden="1" outlineLevel="1" thickBot="1">
      <c r="B118" s="11"/>
      <c r="C118" s="30"/>
      <c r="D118" s="5"/>
      <c r="E118" s="3" t="s">
        <v>169</v>
      </c>
      <c r="G118" s="4">
        <f>-('General inputs'!$D$12*'3. Product Life Extension'!G120)</f>
        <v>0</v>
      </c>
      <c r="H118" s="4">
        <f>G118*(1+H120)</f>
        <v>0</v>
      </c>
      <c r="I118" s="4">
        <f t="shared" ref="I118:L118" si="18">H118*(1+I120)</f>
        <v>0</v>
      </c>
      <c r="J118" s="4">
        <f t="shared" si="18"/>
        <v>0</v>
      </c>
      <c r="K118" s="4">
        <f t="shared" si="18"/>
        <v>0</v>
      </c>
      <c r="L118" s="4">
        <f t="shared" si="18"/>
        <v>0</v>
      </c>
      <c r="M118" s="17"/>
      <c r="N118" s="31" t="s">
        <v>342</v>
      </c>
      <c r="O118" s="29"/>
      <c r="P118" s="22"/>
    </row>
    <row r="119" spans="2:16" hidden="1" outlineLevel="2">
      <c r="B119" s="11"/>
      <c r="C119" s="30"/>
      <c r="D119" s="5"/>
      <c r="E119" s="9"/>
      <c r="G119" s="9"/>
      <c r="I119" s="9"/>
      <c r="J119" s="9"/>
      <c r="K119" s="9"/>
      <c r="L119" s="95"/>
      <c r="M119" s="95"/>
      <c r="N119" s="5"/>
      <c r="O119" s="29"/>
      <c r="P119" s="22"/>
    </row>
    <row r="120" spans="2:16" hidden="1" outlineLevel="2">
      <c r="B120" s="11"/>
      <c r="C120" s="30"/>
      <c r="D120" s="9"/>
      <c r="E120" s="84" t="s">
        <v>242</v>
      </c>
      <c r="G120" s="109">
        <v>0</v>
      </c>
      <c r="H120" s="109">
        <v>0</v>
      </c>
      <c r="I120" s="109">
        <v>0</v>
      </c>
      <c r="J120" s="109">
        <v>0</v>
      </c>
      <c r="K120" s="109">
        <v>0</v>
      </c>
      <c r="L120" s="9"/>
      <c r="M120" s="9"/>
      <c r="N120" s="5"/>
      <c r="O120" s="29"/>
      <c r="P120" s="22"/>
    </row>
    <row r="121" spans="2:16" customFormat="1" ht="15" hidden="1" outlineLevel="1" thickBot="1">
      <c r="B121" s="11"/>
      <c r="C121" s="30"/>
      <c r="O121" s="29"/>
    </row>
    <row r="122" spans="2:16" customFormat="1" ht="15" hidden="1" outlineLevel="1" thickBot="1">
      <c r="B122" s="11"/>
      <c r="C122" s="30"/>
      <c r="E122" s="3" t="s">
        <v>142</v>
      </c>
      <c r="G122" s="111">
        <v>0</v>
      </c>
      <c r="H122" s="111">
        <v>0</v>
      </c>
      <c r="I122" s="111">
        <v>0</v>
      </c>
      <c r="J122" s="111">
        <v>0</v>
      </c>
      <c r="K122" s="111">
        <v>0</v>
      </c>
      <c r="L122" s="17" t="s">
        <v>225</v>
      </c>
      <c r="O122" s="29"/>
    </row>
    <row r="123" spans="2:16" customFormat="1" hidden="1" outlineLevel="1">
      <c r="B123" s="11"/>
      <c r="O123" s="29"/>
    </row>
    <row r="124" spans="2:16" customFormat="1" hidden="1" outlineLevel="1">
      <c r="B124" s="11"/>
      <c r="C124" s="30" t="s">
        <v>143</v>
      </c>
      <c r="E124" s="23" t="s">
        <v>170</v>
      </c>
      <c r="F124" s="9"/>
      <c r="G124" s="113">
        <v>0</v>
      </c>
      <c r="H124" s="113">
        <v>0</v>
      </c>
      <c r="I124" s="113">
        <v>0</v>
      </c>
      <c r="J124" s="113">
        <v>0</v>
      </c>
      <c r="K124" s="113">
        <v>0</v>
      </c>
      <c r="L124" s="17" t="s">
        <v>343</v>
      </c>
      <c r="O124" s="29"/>
    </row>
    <row r="125" spans="2:16" customFormat="1" hidden="1" outlineLevel="1">
      <c r="B125" s="11"/>
      <c r="O125" s="29"/>
    </row>
    <row r="126" spans="2:16" ht="13.15" collapsed="1">
      <c r="B126" s="13"/>
      <c r="C126" s="14"/>
      <c r="D126" s="14"/>
      <c r="E126" s="14"/>
      <c r="F126" s="14"/>
      <c r="G126" s="14"/>
      <c r="H126" s="14"/>
      <c r="I126" s="14"/>
      <c r="J126" s="14"/>
      <c r="K126" s="14"/>
      <c r="L126" s="14"/>
      <c r="M126" s="14"/>
      <c r="N126" s="43"/>
      <c r="O126" s="44"/>
      <c r="P126" s="22"/>
    </row>
    <row r="127" spans="2:16">
      <c r="N127" s="22"/>
      <c r="O127" s="22"/>
      <c r="P127" s="22"/>
    </row>
    <row r="128" spans="2:16" ht="13.15">
      <c r="B128" s="37" t="s">
        <v>344</v>
      </c>
      <c r="C128" s="27"/>
      <c r="D128" s="27"/>
      <c r="E128" s="27"/>
      <c r="F128" s="27"/>
      <c r="G128" s="27"/>
      <c r="H128" s="27"/>
      <c r="I128" s="27"/>
      <c r="J128" s="27"/>
      <c r="K128" s="27"/>
      <c r="L128" s="27"/>
      <c r="M128" s="27"/>
      <c r="N128" s="27"/>
      <c r="O128" s="28"/>
      <c r="P128" s="22"/>
    </row>
    <row r="129" spans="2:16">
      <c r="B129" s="11"/>
      <c r="C129" s="38" t="s">
        <v>345</v>
      </c>
      <c r="D129" s="9"/>
      <c r="E129" s="9"/>
      <c r="G129" s="9"/>
      <c r="I129" s="9"/>
      <c r="J129" s="9"/>
      <c r="K129" s="9"/>
      <c r="L129" s="9"/>
      <c r="M129" s="9"/>
      <c r="N129" s="5"/>
      <c r="O129" s="29"/>
      <c r="P129" s="22"/>
    </row>
    <row r="130" spans="2:16" ht="229.9" customHeight="1">
      <c r="B130" s="11"/>
      <c r="C130" s="38"/>
      <c r="D130" s="9"/>
      <c r="E130" s="9"/>
      <c r="G130" s="9"/>
      <c r="I130" s="9"/>
      <c r="J130" s="9"/>
      <c r="K130" s="9"/>
      <c r="L130" s="9"/>
      <c r="M130" s="9"/>
      <c r="N130" s="5"/>
      <c r="O130" s="29"/>
      <c r="P130" s="22"/>
    </row>
    <row r="131" spans="2:16">
      <c r="B131" s="11"/>
      <c r="C131" s="38"/>
      <c r="D131" s="9"/>
      <c r="E131" s="9"/>
      <c r="G131" s="9"/>
      <c r="I131" s="9"/>
      <c r="J131" s="9"/>
      <c r="K131" s="9"/>
      <c r="L131" s="9"/>
      <c r="M131" s="9"/>
      <c r="N131" s="5"/>
      <c r="O131" s="29"/>
      <c r="P131" s="22"/>
    </row>
    <row r="132" spans="2:16">
      <c r="B132" s="11"/>
      <c r="C132" s="9"/>
      <c r="D132" s="9"/>
      <c r="E132" s="9"/>
      <c r="G132" s="81" t="s">
        <v>68</v>
      </c>
      <c r="H132" s="82" t="s">
        <v>69</v>
      </c>
      <c r="I132" s="81" t="s">
        <v>70</v>
      </c>
      <c r="J132" s="81" t="s">
        <v>71</v>
      </c>
      <c r="K132" s="81" t="s">
        <v>72</v>
      </c>
      <c r="L132" s="9"/>
      <c r="M132" s="9"/>
      <c r="N132" s="5"/>
      <c r="O132" s="29"/>
      <c r="P132" s="22"/>
    </row>
    <row r="133" spans="2:16" ht="13.15">
      <c r="B133" s="11"/>
      <c r="E133" s="81" t="s">
        <v>73</v>
      </c>
      <c r="F133" s="9"/>
      <c r="G133" s="4">
        <f>G142</f>
        <v>0</v>
      </c>
      <c r="H133" s="4">
        <f t="shared" ref="H133:K133" si="19">H142</f>
        <v>0</v>
      </c>
      <c r="I133" s="4">
        <f t="shared" si="19"/>
        <v>0</v>
      </c>
      <c r="J133" s="4">
        <f t="shared" si="19"/>
        <v>0</v>
      </c>
      <c r="K133" s="4">
        <f t="shared" si="19"/>
        <v>0</v>
      </c>
      <c r="L133" s="9"/>
      <c r="M133" s="9"/>
      <c r="N133" s="5"/>
      <c r="O133" s="29"/>
      <c r="P133" s="22"/>
    </row>
    <row r="134" spans="2:16" ht="13.15">
      <c r="B134" s="11"/>
      <c r="E134" s="81" t="s">
        <v>74</v>
      </c>
      <c r="F134" s="9"/>
      <c r="G134" s="4">
        <f>G142+G147+G151+G155+G159-G163</f>
        <v>0</v>
      </c>
      <c r="H134" s="4">
        <f t="shared" ref="H134:K134" si="20">H142+H147+H151+H155+H159-H163</f>
        <v>0</v>
      </c>
      <c r="I134" s="4">
        <f t="shared" si="20"/>
        <v>0</v>
      </c>
      <c r="J134" s="4">
        <f t="shared" si="20"/>
        <v>0</v>
      </c>
      <c r="K134" s="4">
        <f t="shared" si="20"/>
        <v>0</v>
      </c>
      <c r="L134" s="9"/>
      <c r="M134" s="9"/>
      <c r="N134" s="5"/>
      <c r="O134" s="29"/>
      <c r="P134" s="22"/>
    </row>
    <row r="135" spans="2:16" ht="13.15">
      <c r="B135" s="11"/>
      <c r="E135" s="81" t="s">
        <v>80</v>
      </c>
      <c r="F135" s="9"/>
      <c r="G135" s="4">
        <f>-(G165+G167+G169+G171)</f>
        <v>0</v>
      </c>
      <c r="H135" s="4">
        <f t="shared" ref="H135:K135" si="21">-(H165+H167+H169+H171)</f>
        <v>0</v>
      </c>
      <c r="I135" s="4">
        <f t="shared" si="21"/>
        <v>0</v>
      </c>
      <c r="J135" s="4">
        <f t="shared" si="21"/>
        <v>0</v>
      </c>
      <c r="K135" s="4">
        <f t="shared" si="21"/>
        <v>0</v>
      </c>
      <c r="L135" s="9"/>
      <c r="M135" s="9"/>
      <c r="N135" s="5"/>
      <c r="O135" s="29"/>
      <c r="P135" s="22"/>
    </row>
    <row r="136" spans="2:16">
      <c r="B136" s="11"/>
      <c r="E136" s="8"/>
      <c r="F136" s="9"/>
      <c r="L136" s="9"/>
      <c r="M136" s="9"/>
      <c r="N136" s="5"/>
      <c r="O136" s="29"/>
      <c r="P136" s="22"/>
    </row>
    <row r="137" spans="2:16">
      <c r="B137" s="11"/>
      <c r="C137" s="9"/>
      <c r="D137" s="9"/>
      <c r="E137" s="81" t="s">
        <v>76</v>
      </c>
      <c r="F137" s="5"/>
      <c r="G137" s="78" t="str">
        <f>IF(G134&gt;-G135,G132,IF(G134+H134&gt;-(G135+H135),H132,IF(G134+H134+I134&gt;-(G135+H135+I135),I132,IF(G134+H134+I134+J134&gt;-(G135+H135+J135),J132,IF(G134+H134+I134+J134+K134&gt;-(G135+H135+I135+J135+K135),K132,"&gt; 5 years")))))</f>
        <v>&gt; 5 years</v>
      </c>
      <c r="I137" s="9"/>
      <c r="J137" s="9"/>
      <c r="K137" s="9"/>
      <c r="L137" s="9"/>
      <c r="M137" s="9"/>
      <c r="N137" s="5"/>
      <c r="O137" s="29"/>
      <c r="P137" s="22"/>
    </row>
    <row r="138" spans="2:16">
      <c r="B138" s="11"/>
      <c r="C138" s="9"/>
      <c r="D138" s="9"/>
      <c r="E138" s="9"/>
      <c r="G138" s="9"/>
      <c r="I138" s="9"/>
      <c r="J138" s="9"/>
      <c r="K138" s="9"/>
      <c r="L138" s="9"/>
      <c r="M138" s="9"/>
      <c r="N138" s="5"/>
      <c r="O138" s="29"/>
      <c r="P138" s="22"/>
    </row>
    <row r="139" spans="2:16" hidden="1" outlineLevel="1">
      <c r="B139" s="11"/>
      <c r="C139" s="30" t="s">
        <v>134</v>
      </c>
      <c r="D139" s="9"/>
      <c r="E139" s="30" t="s">
        <v>135</v>
      </c>
      <c r="G139" s="213" t="s">
        <v>199</v>
      </c>
      <c r="H139" s="213"/>
      <c r="I139" s="213"/>
      <c r="J139" s="213"/>
      <c r="K139" s="213"/>
      <c r="L139" s="9"/>
      <c r="M139" s="9"/>
      <c r="N139" s="5"/>
      <c r="O139" s="29"/>
      <c r="P139" s="22"/>
    </row>
    <row r="140" spans="2:16" hidden="1" outlineLevel="1">
      <c r="B140" s="11"/>
      <c r="C140" s="9"/>
      <c r="D140" s="9"/>
      <c r="E140" s="9"/>
      <c r="G140" s="81" t="s">
        <v>68</v>
      </c>
      <c r="H140" s="82" t="s">
        <v>69</v>
      </c>
      <c r="I140" s="81" t="s">
        <v>70</v>
      </c>
      <c r="J140" s="81" t="s">
        <v>71</v>
      </c>
      <c r="K140" s="81" t="s">
        <v>72</v>
      </c>
      <c r="L140" s="9"/>
      <c r="M140" s="9"/>
      <c r="N140" s="5"/>
      <c r="O140" s="29"/>
      <c r="P140" s="22"/>
    </row>
    <row r="141" spans="2:16" ht="15" hidden="1" outlineLevel="1" thickBot="1">
      <c r="B141" s="11"/>
      <c r="C141" s="9"/>
      <c r="D141" s="9"/>
      <c r="E141" s="9"/>
      <c r="G141" s="9"/>
      <c r="I141" s="9"/>
      <c r="J141" s="9"/>
      <c r="K141" s="9"/>
      <c r="L141" s="9"/>
      <c r="M141" s="9"/>
      <c r="N141" s="5"/>
      <c r="O141" s="29"/>
      <c r="P141" s="22"/>
    </row>
    <row r="142" spans="2:16" ht="15" hidden="1" outlineLevel="1" thickBot="1">
      <c r="B142" s="11"/>
      <c r="C142" s="30" t="s">
        <v>136</v>
      </c>
      <c r="D142" s="9"/>
      <c r="E142" s="3" t="s">
        <v>171</v>
      </c>
      <c r="G142" s="4">
        <f>G144*G145</f>
        <v>0</v>
      </c>
      <c r="H142" s="4">
        <f t="shared" ref="H142:K142" si="22">H144*H145</f>
        <v>0</v>
      </c>
      <c r="I142" s="4">
        <f t="shared" si="22"/>
        <v>0</v>
      </c>
      <c r="J142" s="4">
        <f t="shared" si="22"/>
        <v>0</v>
      </c>
      <c r="K142" s="4">
        <f t="shared" si="22"/>
        <v>0</v>
      </c>
      <c r="L142" s="17" t="s">
        <v>346</v>
      </c>
      <c r="M142" s="17"/>
      <c r="N142" s="60" t="s">
        <v>347</v>
      </c>
      <c r="O142" s="29"/>
      <c r="P142" s="22"/>
    </row>
    <row r="143" spans="2:16" hidden="1" outlineLevel="2">
      <c r="B143" s="11"/>
      <c r="C143" s="30"/>
      <c r="D143" s="9"/>
      <c r="E143" s="9"/>
      <c r="G143" s="9"/>
      <c r="I143" s="9"/>
      <c r="J143" s="9"/>
      <c r="K143" s="9"/>
      <c r="L143" s="17"/>
      <c r="M143" s="17"/>
      <c r="N143" s="5"/>
      <c r="O143" s="29"/>
      <c r="P143" s="22"/>
    </row>
    <row r="144" spans="2:16" hidden="1" outlineLevel="2">
      <c r="B144" s="11"/>
      <c r="C144" s="30"/>
      <c r="D144" s="9"/>
      <c r="E144" s="9" t="s">
        <v>348</v>
      </c>
      <c r="G144" s="116">
        <v>0</v>
      </c>
      <c r="H144" s="116">
        <v>0</v>
      </c>
      <c r="I144" s="116">
        <v>0</v>
      </c>
      <c r="J144" s="116">
        <v>0</v>
      </c>
      <c r="K144" s="116">
        <v>0</v>
      </c>
      <c r="L144" s="17" t="s">
        <v>349</v>
      </c>
      <c r="M144" s="17"/>
      <c r="N144" s="5"/>
      <c r="O144" s="29"/>
      <c r="P144" s="22"/>
    </row>
    <row r="145" spans="2:16" ht="12.6" hidden="1" customHeight="1" outlineLevel="2">
      <c r="B145" s="11"/>
      <c r="C145" s="30"/>
      <c r="D145" s="9"/>
      <c r="E145" s="9" t="s">
        <v>350</v>
      </c>
      <c r="G145" s="113">
        <v>0</v>
      </c>
      <c r="H145" s="113">
        <v>0</v>
      </c>
      <c r="I145" s="113">
        <v>0</v>
      </c>
      <c r="J145" s="113">
        <v>0</v>
      </c>
      <c r="K145" s="113">
        <v>0</v>
      </c>
      <c r="L145" s="17" t="s">
        <v>351</v>
      </c>
      <c r="M145" s="17"/>
      <c r="N145" s="5"/>
      <c r="O145" s="29"/>
      <c r="P145" s="22"/>
    </row>
    <row r="146" spans="2:16" ht="15" hidden="1" outlineLevel="1" thickBot="1">
      <c r="B146" s="11"/>
      <c r="C146" s="9"/>
      <c r="D146" s="9"/>
      <c r="E146" s="9"/>
      <c r="G146" s="9"/>
      <c r="I146" s="9"/>
      <c r="J146" s="9"/>
      <c r="K146" s="9"/>
      <c r="L146" s="17"/>
      <c r="M146" s="17"/>
      <c r="N146" s="5"/>
      <c r="O146" s="29"/>
      <c r="P146" s="22"/>
    </row>
    <row r="147" spans="2:16" ht="15" hidden="1" outlineLevel="1" thickBot="1">
      <c r="B147" s="11"/>
      <c r="C147" s="30" t="s">
        <v>138</v>
      </c>
      <c r="D147" s="9"/>
      <c r="E147" s="3" t="s">
        <v>172</v>
      </c>
      <c r="G147" s="4">
        <f>('General inputs'!$D$42*'General inputs'!D37)*'3. Product Life Extension'!G149</f>
        <v>0</v>
      </c>
      <c r="H147" s="4">
        <f>('General inputs'!$D$42*'General inputs'!E37)*'3. Product Life Extension'!H149</f>
        <v>0</v>
      </c>
      <c r="I147" s="4">
        <f>('General inputs'!$D$42*'General inputs'!F37)*'3. Product Life Extension'!I149</f>
        <v>0</v>
      </c>
      <c r="J147" s="4">
        <f>('General inputs'!$D$42*'General inputs'!G37)*'3. Product Life Extension'!J149</f>
        <v>0</v>
      </c>
      <c r="K147" s="4">
        <f>('General inputs'!$D$42*'General inputs'!H37)*'3. Product Life Extension'!K149</f>
        <v>0</v>
      </c>
      <c r="L147" s="87" t="s">
        <v>352</v>
      </c>
      <c r="M147" s="87"/>
      <c r="N147" s="31" t="s">
        <v>353</v>
      </c>
      <c r="O147" s="29"/>
      <c r="P147" s="22"/>
    </row>
    <row r="148" spans="2:16" hidden="1" outlineLevel="2">
      <c r="B148" s="11"/>
      <c r="C148" s="30"/>
      <c r="D148" s="5"/>
      <c r="E148" s="5"/>
      <c r="G148" s="7"/>
      <c r="I148" s="9"/>
      <c r="J148" s="9"/>
      <c r="K148" s="9"/>
      <c r="L148" s="17"/>
      <c r="M148" s="17"/>
      <c r="N148" s="5"/>
      <c r="O148" s="29"/>
      <c r="P148" s="22"/>
    </row>
    <row r="149" spans="2:16" hidden="1" outlineLevel="2">
      <c r="B149" s="11"/>
      <c r="C149" s="30"/>
      <c r="D149" s="5"/>
      <c r="E149" s="5" t="s">
        <v>234</v>
      </c>
      <c r="G149" s="110">
        <v>0</v>
      </c>
      <c r="H149" s="110">
        <v>0</v>
      </c>
      <c r="I149" s="110">
        <v>0</v>
      </c>
      <c r="J149" s="110">
        <v>0</v>
      </c>
      <c r="K149" s="110">
        <v>0</v>
      </c>
      <c r="L149" s="96"/>
      <c r="M149" s="96"/>
      <c r="N149" s="5"/>
      <c r="O149" s="29"/>
      <c r="P149" s="22"/>
    </row>
    <row r="150" spans="2:16" ht="15" hidden="1" outlineLevel="1" thickBot="1">
      <c r="B150" s="11"/>
      <c r="C150" s="30"/>
      <c r="D150" s="5"/>
      <c r="E150" s="5"/>
      <c r="G150" s="7"/>
      <c r="I150" s="9"/>
      <c r="J150" s="9"/>
      <c r="K150" s="9"/>
      <c r="L150" s="17"/>
      <c r="M150" s="17"/>
      <c r="N150" s="5"/>
      <c r="O150" s="29"/>
      <c r="P150" s="22"/>
    </row>
    <row r="151" spans="2:16" ht="15" hidden="1" outlineLevel="1" thickBot="1">
      <c r="B151" s="11"/>
      <c r="C151" s="30"/>
      <c r="D151" s="5"/>
      <c r="E151" s="3" t="s">
        <v>149</v>
      </c>
      <c r="G151" s="4">
        <f>('General inputs'!$D$45*'General inputs'!D37)*'3. Product Life Extension'!G153</f>
        <v>0</v>
      </c>
      <c r="H151" s="4">
        <f>('General inputs'!$D$45*'General inputs'!E37)*'3. Product Life Extension'!H153</f>
        <v>0</v>
      </c>
      <c r="I151" s="4">
        <f>('General inputs'!$D$45*'General inputs'!F37)*'3. Product Life Extension'!I153</f>
        <v>0</v>
      </c>
      <c r="J151" s="4">
        <f>('General inputs'!$D$45*'General inputs'!G37)*'3. Product Life Extension'!J153</f>
        <v>0</v>
      </c>
      <c r="K151" s="4">
        <f>('General inputs'!$D$45*'General inputs'!H37)*'3. Product Life Extension'!K153</f>
        <v>0</v>
      </c>
      <c r="L151" s="87" t="s">
        <v>354</v>
      </c>
      <c r="M151" s="87"/>
      <c r="N151" s="31" t="s">
        <v>355</v>
      </c>
      <c r="O151" s="29"/>
      <c r="P151" s="22"/>
    </row>
    <row r="152" spans="2:16" hidden="1" outlineLevel="2">
      <c r="B152" s="11"/>
      <c r="C152" s="30"/>
      <c r="D152" s="5"/>
      <c r="E152" s="5"/>
      <c r="G152" s="7"/>
      <c r="I152" s="9"/>
      <c r="J152" s="9"/>
      <c r="K152" s="9"/>
      <c r="L152" s="17"/>
      <c r="M152" s="17"/>
      <c r="N152" s="5"/>
      <c r="O152" s="29"/>
      <c r="P152" s="22"/>
    </row>
    <row r="153" spans="2:16" hidden="1" outlineLevel="2">
      <c r="B153" s="11"/>
      <c r="C153" s="30"/>
      <c r="D153" s="5"/>
      <c r="E153" s="5" t="s">
        <v>238</v>
      </c>
      <c r="G153" s="109">
        <v>0</v>
      </c>
      <c r="H153" s="109">
        <v>0</v>
      </c>
      <c r="I153" s="109">
        <v>0</v>
      </c>
      <c r="J153" s="109">
        <v>0</v>
      </c>
      <c r="K153" s="109">
        <v>0</v>
      </c>
      <c r="L153" s="96"/>
      <c r="M153" s="96"/>
      <c r="N153" s="5"/>
      <c r="O153" s="29"/>
      <c r="P153" s="22"/>
    </row>
    <row r="154" spans="2:16" ht="15" hidden="1" outlineLevel="1" thickBot="1">
      <c r="B154" s="11"/>
      <c r="C154" s="30"/>
      <c r="D154" s="5"/>
      <c r="E154" s="5"/>
      <c r="G154" s="7"/>
      <c r="I154" s="9"/>
      <c r="J154" s="9"/>
      <c r="K154" s="9"/>
      <c r="L154" s="17"/>
      <c r="M154" s="17"/>
      <c r="N154" s="5"/>
      <c r="O154" s="29"/>
      <c r="P154" s="22"/>
    </row>
    <row r="155" spans="2:16" ht="15" hidden="1" outlineLevel="1" thickBot="1">
      <c r="B155" s="11"/>
      <c r="C155" s="30"/>
      <c r="D155" s="9"/>
      <c r="E155" s="3" t="s">
        <v>173</v>
      </c>
      <c r="G155" s="4">
        <f>-(('General inputs'!$D$43*'General inputs'!D37)*'3. Product Life Extension'!G157)</f>
        <v>0</v>
      </c>
      <c r="H155" s="4">
        <f>-(('General inputs'!$D$43*'General inputs'!E37)*'3. Product Life Extension'!H157)</f>
        <v>0</v>
      </c>
      <c r="I155" s="4">
        <f>-(('General inputs'!$D$43*'General inputs'!F37)*'3. Product Life Extension'!I157)</f>
        <v>0</v>
      </c>
      <c r="J155" s="4">
        <f>-(('General inputs'!$D$43*'General inputs'!G37)*'3. Product Life Extension'!J157)</f>
        <v>0</v>
      </c>
      <c r="K155" s="4">
        <f>-(('General inputs'!$D$43*'General inputs'!H37)*'3. Product Life Extension'!K157)</f>
        <v>0</v>
      </c>
      <c r="L155" s="87" t="s">
        <v>356</v>
      </c>
      <c r="M155" s="87"/>
      <c r="N155" s="31" t="s">
        <v>357</v>
      </c>
      <c r="O155" s="29"/>
      <c r="P155" s="22"/>
    </row>
    <row r="156" spans="2:16" hidden="1" outlineLevel="2">
      <c r="B156" s="11"/>
      <c r="C156" s="30"/>
      <c r="D156" s="9"/>
      <c r="E156" s="9"/>
      <c r="G156" s="9"/>
      <c r="I156" s="9"/>
      <c r="J156" s="9"/>
      <c r="K156" s="9"/>
      <c r="L156" s="17"/>
      <c r="M156" s="17"/>
      <c r="N156" s="5"/>
      <c r="O156" s="29"/>
      <c r="P156" s="22"/>
    </row>
    <row r="157" spans="2:16" hidden="1" outlineLevel="2">
      <c r="B157" s="11"/>
      <c r="C157" s="30"/>
      <c r="D157" s="9"/>
      <c r="E157" s="5" t="s">
        <v>358</v>
      </c>
      <c r="G157" s="109">
        <v>0</v>
      </c>
      <c r="H157" s="109">
        <v>0</v>
      </c>
      <c r="I157" s="109">
        <v>0</v>
      </c>
      <c r="J157" s="109">
        <v>0</v>
      </c>
      <c r="K157" s="109">
        <v>0</v>
      </c>
      <c r="L157" s="17"/>
      <c r="M157" s="17"/>
      <c r="N157" s="5"/>
      <c r="O157" s="29"/>
      <c r="P157" s="22"/>
    </row>
    <row r="158" spans="2:16" ht="15" hidden="1" outlineLevel="1" thickBot="1">
      <c r="B158" s="11"/>
      <c r="C158" s="30"/>
      <c r="D158" s="9"/>
      <c r="E158" s="9"/>
      <c r="G158" s="9"/>
      <c r="I158" s="9"/>
      <c r="J158" s="9"/>
      <c r="K158" s="9"/>
      <c r="L158" s="17"/>
      <c r="M158" s="17"/>
      <c r="N158" s="9"/>
      <c r="O158" s="12"/>
    </row>
    <row r="159" spans="2:16" ht="15" hidden="1" outlineLevel="1" thickBot="1">
      <c r="B159" s="11"/>
      <c r="C159" s="30"/>
      <c r="D159" s="9"/>
      <c r="E159" s="3" t="s">
        <v>164</v>
      </c>
      <c r="G159" s="4">
        <f>-('General inputs'!$D$17*'3. Product Life Extension'!G161)</f>
        <v>0</v>
      </c>
      <c r="H159" s="4">
        <f>G159*(1+H161)</f>
        <v>0</v>
      </c>
      <c r="I159" s="4">
        <f>H159*(1+I161)</f>
        <v>0</v>
      </c>
      <c r="J159" s="4">
        <f t="shared" ref="I159:K159" si="23">I159*(1+J161)</f>
        <v>0</v>
      </c>
      <c r="K159" s="4">
        <f t="shared" si="23"/>
        <v>0</v>
      </c>
      <c r="L159" s="87" t="s">
        <v>359</v>
      </c>
      <c r="M159" s="87"/>
      <c r="N159" s="31" t="s">
        <v>323</v>
      </c>
      <c r="O159" s="12"/>
    </row>
    <row r="160" spans="2:16" hidden="1" outlineLevel="2">
      <c r="B160" s="11"/>
      <c r="C160" s="30"/>
      <c r="D160" s="9"/>
      <c r="E160" s="9"/>
      <c r="G160" s="9"/>
      <c r="I160" s="9"/>
      <c r="J160" s="9"/>
      <c r="K160" s="9"/>
      <c r="L160" s="17"/>
      <c r="M160" s="17"/>
      <c r="N160" s="9"/>
      <c r="O160" s="12"/>
    </row>
    <row r="161" spans="2:15" hidden="1" outlineLevel="2">
      <c r="B161" s="11"/>
      <c r="C161" s="30"/>
      <c r="D161" s="9"/>
      <c r="E161" s="5" t="s">
        <v>311</v>
      </c>
      <c r="G161" s="109">
        <v>0</v>
      </c>
      <c r="H161" s="109">
        <v>0</v>
      </c>
      <c r="I161" s="109">
        <v>0</v>
      </c>
      <c r="J161" s="109">
        <v>0</v>
      </c>
      <c r="K161" s="109">
        <v>0</v>
      </c>
      <c r="L161" s="17"/>
      <c r="M161" s="17"/>
      <c r="N161" s="9"/>
      <c r="O161" s="12"/>
    </row>
    <row r="162" spans="2:15" ht="15" hidden="1" outlineLevel="1" thickBot="1">
      <c r="B162" s="11"/>
      <c r="C162" s="30"/>
      <c r="D162" s="9"/>
      <c r="E162" s="9"/>
      <c r="G162" s="9"/>
      <c r="I162" s="9"/>
      <c r="J162" s="9"/>
      <c r="K162" s="9"/>
      <c r="L162" s="17"/>
      <c r="M162" s="17"/>
      <c r="N162" s="9"/>
      <c r="O162" s="12"/>
    </row>
    <row r="163" spans="2:15" ht="15" hidden="1" outlineLevel="1" thickBot="1">
      <c r="B163" s="11"/>
      <c r="C163" s="30"/>
      <c r="D163" s="9"/>
      <c r="E163" s="3" t="s">
        <v>142</v>
      </c>
      <c r="G163" s="111">
        <v>0</v>
      </c>
      <c r="H163" s="111">
        <v>0</v>
      </c>
      <c r="I163" s="111">
        <v>0</v>
      </c>
      <c r="J163" s="111">
        <v>0</v>
      </c>
      <c r="K163" s="111">
        <v>0</v>
      </c>
      <c r="L163" s="17" t="s">
        <v>276</v>
      </c>
      <c r="M163" s="17"/>
      <c r="N163" s="9"/>
      <c r="O163" s="12"/>
    </row>
    <row r="164" spans="2:15" ht="15" hidden="1" outlineLevel="1" thickBot="1">
      <c r="B164" s="11"/>
      <c r="C164" s="6"/>
      <c r="D164" s="9"/>
      <c r="E164" s="9"/>
      <c r="G164" s="9"/>
      <c r="I164" s="9"/>
      <c r="J164" s="9"/>
      <c r="K164" s="9"/>
      <c r="L164" s="17"/>
      <c r="M164" s="17"/>
      <c r="N164" s="9"/>
      <c r="O164" s="12"/>
    </row>
    <row r="165" spans="2:15" ht="15" hidden="1" outlineLevel="1" thickBot="1">
      <c r="B165" s="11"/>
      <c r="C165" s="30" t="s">
        <v>143</v>
      </c>
      <c r="D165" s="9"/>
      <c r="E165" s="3" t="s">
        <v>174</v>
      </c>
      <c r="G165" s="113">
        <v>0</v>
      </c>
      <c r="H165" s="113">
        <v>0</v>
      </c>
      <c r="I165" s="113">
        <v>0</v>
      </c>
      <c r="J165" s="113">
        <v>0</v>
      </c>
      <c r="K165" s="113">
        <v>0</v>
      </c>
      <c r="L165" s="17" t="s">
        <v>360</v>
      </c>
      <c r="M165" s="17"/>
      <c r="N165" s="9"/>
      <c r="O165" s="12"/>
    </row>
    <row r="166" spans="2:15" ht="15" hidden="1" outlineLevel="1" thickBot="1">
      <c r="B166" s="11"/>
      <c r="C166" s="30"/>
      <c r="D166" s="9"/>
      <c r="E166" s="9"/>
      <c r="G166" s="9"/>
      <c r="I166" s="9"/>
      <c r="J166" s="9"/>
      <c r="K166" s="9"/>
      <c r="L166" s="17"/>
      <c r="M166" s="17"/>
      <c r="N166" s="9"/>
      <c r="O166" s="12"/>
    </row>
    <row r="167" spans="2:15" ht="15" hidden="1" outlineLevel="1" thickBot="1">
      <c r="B167" s="11"/>
      <c r="C167" s="30"/>
      <c r="D167" s="9"/>
      <c r="E167" s="3" t="s">
        <v>175</v>
      </c>
      <c r="G167" s="113">
        <v>0</v>
      </c>
      <c r="H167" s="113">
        <v>0</v>
      </c>
      <c r="I167" s="113">
        <v>0</v>
      </c>
      <c r="J167" s="113">
        <v>0</v>
      </c>
      <c r="K167" s="113">
        <v>0</v>
      </c>
      <c r="L167" s="17" t="s">
        <v>361</v>
      </c>
      <c r="M167" s="17"/>
      <c r="N167" s="9"/>
      <c r="O167" s="12"/>
    </row>
    <row r="168" spans="2:15" ht="15" hidden="1" outlineLevel="1" thickBot="1">
      <c r="B168" s="11"/>
      <c r="C168" s="30"/>
      <c r="D168" s="9"/>
      <c r="E168" s="9"/>
      <c r="G168" s="7"/>
      <c r="I168" s="9"/>
      <c r="J168" s="9"/>
      <c r="K168" s="9"/>
      <c r="L168" s="17"/>
      <c r="M168" s="17"/>
      <c r="N168" s="9"/>
      <c r="O168" s="12"/>
    </row>
    <row r="169" spans="2:15" ht="15" hidden="1" outlineLevel="1" thickBot="1">
      <c r="B169" s="11"/>
      <c r="C169" s="30"/>
      <c r="D169" s="9"/>
      <c r="E169" s="3" t="s">
        <v>176</v>
      </c>
      <c r="G169" s="113">
        <v>0</v>
      </c>
      <c r="H169" s="113">
        <v>0</v>
      </c>
      <c r="I169" s="113">
        <v>0</v>
      </c>
      <c r="J169" s="113">
        <v>0</v>
      </c>
      <c r="K169" s="113">
        <v>0</v>
      </c>
      <c r="L169" s="17" t="s">
        <v>362</v>
      </c>
      <c r="M169" s="17"/>
      <c r="N169" s="9"/>
      <c r="O169" s="12"/>
    </row>
    <row r="170" spans="2:15" hidden="1" outlineLevel="1">
      <c r="B170" s="11"/>
      <c r="C170" s="30"/>
      <c r="D170" s="9"/>
      <c r="E170" s="9"/>
      <c r="G170" s="7"/>
      <c r="I170" s="9"/>
      <c r="J170" s="9"/>
      <c r="K170" s="9"/>
      <c r="L170" s="9"/>
      <c r="M170" s="9"/>
      <c r="N170" s="9"/>
      <c r="O170" s="12"/>
    </row>
    <row r="171" spans="2:15" ht="13.15" hidden="1" outlineLevel="1">
      <c r="B171" s="11"/>
      <c r="C171" s="30"/>
      <c r="D171" s="9"/>
      <c r="E171" s="23" t="s">
        <v>147</v>
      </c>
      <c r="F171" s="9"/>
      <c r="G171" s="113">
        <v>0</v>
      </c>
      <c r="H171" s="113">
        <v>0</v>
      </c>
      <c r="I171" s="113">
        <v>0</v>
      </c>
      <c r="J171" s="113">
        <v>0</v>
      </c>
      <c r="K171" s="113">
        <v>0</v>
      </c>
      <c r="L171" s="17" t="s">
        <v>280</v>
      </c>
      <c r="M171" s="9"/>
      <c r="N171" s="9"/>
      <c r="O171" s="12"/>
    </row>
    <row r="172" spans="2:15" hidden="1" outlineLevel="1">
      <c r="B172" s="11"/>
      <c r="C172" s="6"/>
      <c r="D172" s="9"/>
      <c r="E172" s="9"/>
      <c r="G172" s="7"/>
      <c r="I172" s="9"/>
      <c r="J172" s="9"/>
      <c r="K172" s="9"/>
      <c r="L172" s="9"/>
      <c r="M172" s="9"/>
      <c r="N172" s="9"/>
      <c r="O172" s="12"/>
    </row>
    <row r="173" spans="2:15" ht="13.15" collapsed="1">
      <c r="B173" s="13"/>
      <c r="C173" s="14"/>
      <c r="D173" s="14"/>
      <c r="E173" s="14"/>
      <c r="F173" s="14"/>
      <c r="G173" s="14"/>
      <c r="H173" s="14"/>
      <c r="I173" s="14"/>
      <c r="J173" s="14"/>
      <c r="K173" s="14"/>
      <c r="L173" s="14"/>
      <c r="M173" s="14"/>
      <c r="N173" s="14"/>
      <c r="O173" s="15"/>
    </row>
    <row r="174" spans="2:15">
      <c r="H174" s="1"/>
    </row>
  </sheetData>
  <mergeCells count="4">
    <mergeCell ref="G16:K16"/>
    <mergeCell ref="G66:K66"/>
    <mergeCell ref="G101:K101"/>
    <mergeCell ref="G139:K13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79998168889431442"/>
  </sheetPr>
  <dimension ref="A1:O91"/>
  <sheetViews>
    <sheetView showGridLines="0" zoomScale="80" zoomScaleNormal="80" workbookViewId="0">
      <selection activeCell="G105" sqref="G105"/>
    </sheetView>
  </sheetViews>
  <sheetFormatPr defaultRowHeight="14.45" outlineLevelRow="2" outlineLevelCol="1"/>
  <cols>
    <col min="2" max="2" width="4.28515625" customWidth="1"/>
    <col min="3" max="3" width="20" customWidth="1"/>
    <col min="4" max="4" width="1.85546875" customWidth="1"/>
    <col min="5" max="5" width="52.42578125" bestFit="1" customWidth="1"/>
    <col min="6" max="6" width="3.28515625" customWidth="1"/>
    <col min="7" max="7" width="19.85546875" customWidth="1"/>
    <col min="8" max="8" width="20" bestFit="1" customWidth="1"/>
    <col min="9" max="9" width="18" customWidth="1"/>
    <col min="10" max="10" width="20.28515625" customWidth="1"/>
    <col min="11" max="11" width="20.5703125" customWidth="1"/>
    <col min="12" max="12" width="118.28515625" style="93" hidden="1" customWidth="1" outlineLevel="1"/>
    <col min="13" max="13" width="7.42578125" customWidth="1" collapsed="1"/>
    <col min="14" max="14" width="130.42578125" hidden="1" customWidth="1" outlineLevel="1"/>
    <col min="15" max="15" width="11.28515625" customWidth="1" collapsed="1"/>
  </cols>
  <sheetData>
    <row r="1" spans="1:15" ht="15.6">
      <c r="A1" s="25" t="s">
        <v>363</v>
      </c>
      <c r="B1" s="25"/>
      <c r="C1" s="21"/>
      <c r="D1" s="21"/>
      <c r="E1" s="21"/>
      <c r="F1" s="21"/>
      <c r="G1" s="21"/>
      <c r="H1" s="21"/>
      <c r="I1" s="21"/>
      <c r="J1" s="21"/>
      <c r="K1" s="21"/>
      <c r="L1" s="101"/>
      <c r="M1" s="21"/>
      <c r="N1" s="21"/>
      <c r="O1" s="21"/>
    </row>
    <row r="2" spans="1:15">
      <c r="A2" s="24" t="s">
        <v>364</v>
      </c>
    </row>
    <row r="4" spans="1:15">
      <c r="B4" s="37" t="s">
        <v>365</v>
      </c>
      <c r="C4" s="26"/>
      <c r="D4" s="27"/>
      <c r="E4" s="27"/>
      <c r="F4" s="27"/>
      <c r="G4" s="27"/>
      <c r="H4" s="27"/>
      <c r="I4" s="27"/>
      <c r="J4" s="27"/>
      <c r="K4" s="27"/>
      <c r="L4" s="102"/>
      <c r="M4" s="27"/>
      <c r="N4" s="27"/>
      <c r="O4" s="28"/>
    </row>
    <row r="5" spans="1:15">
      <c r="B5" s="51" t="s">
        <v>366</v>
      </c>
      <c r="C5" s="59"/>
      <c r="D5" s="59"/>
      <c r="E5" s="59"/>
      <c r="G5" s="59"/>
      <c r="H5" s="59"/>
      <c r="I5" s="59"/>
      <c r="J5" s="59"/>
      <c r="K5" s="59"/>
      <c r="L5" s="103"/>
      <c r="M5" s="59"/>
      <c r="N5" s="59"/>
      <c r="O5" s="63"/>
    </row>
    <row r="6" spans="1:15" ht="229.9" customHeight="1">
      <c r="B6" s="51"/>
      <c r="C6" s="59"/>
      <c r="D6" s="59"/>
      <c r="E6" s="59"/>
      <c r="G6" s="59"/>
      <c r="H6" s="59"/>
      <c r="I6" s="59"/>
      <c r="J6" s="59"/>
      <c r="K6" s="59"/>
      <c r="L6" s="103"/>
      <c r="M6" s="59"/>
      <c r="N6" s="59"/>
      <c r="O6" s="63"/>
    </row>
    <row r="7" spans="1:15">
      <c r="B7" s="51"/>
      <c r="C7" s="59"/>
      <c r="D7" s="59"/>
      <c r="E7" s="59"/>
      <c r="G7" s="59"/>
      <c r="H7" s="59"/>
      <c r="I7" s="59"/>
      <c r="J7" s="59"/>
      <c r="K7" s="59"/>
      <c r="L7" s="103"/>
      <c r="M7" s="59"/>
      <c r="N7" s="59"/>
      <c r="O7" s="63"/>
    </row>
    <row r="8" spans="1:15">
      <c r="B8" s="64"/>
      <c r="C8" s="59"/>
      <c r="D8" s="59"/>
      <c r="E8" s="59"/>
      <c r="G8" s="81" t="s">
        <v>68</v>
      </c>
      <c r="H8" s="81" t="s">
        <v>69</v>
      </c>
      <c r="I8" s="81" t="s">
        <v>70</v>
      </c>
      <c r="J8" s="85" t="s">
        <v>71</v>
      </c>
      <c r="K8" s="85" t="s">
        <v>72</v>
      </c>
      <c r="L8" s="103"/>
      <c r="M8" s="59"/>
      <c r="N8" s="59"/>
      <c r="O8" s="63"/>
    </row>
    <row r="9" spans="1:15">
      <c r="B9" s="64"/>
      <c r="E9" s="81" t="s">
        <v>73</v>
      </c>
      <c r="F9" s="9"/>
      <c r="G9" s="4">
        <v>0</v>
      </c>
      <c r="H9" s="4">
        <v>0</v>
      </c>
      <c r="I9" s="4">
        <v>0</v>
      </c>
      <c r="J9" s="4">
        <v>0</v>
      </c>
      <c r="K9" s="4">
        <v>0</v>
      </c>
      <c r="L9" s="103"/>
      <c r="M9" s="59"/>
      <c r="N9" s="59"/>
      <c r="O9" s="63"/>
    </row>
    <row r="10" spans="1:15">
      <c r="B10" s="64"/>
      <c r="E10" s="81" t="s">
        <v>74</v>
      </c>
      <c r="F10" s="9"/>
      <c r="G10" s="4">
        <f>G18+G24+G28-G32</f>
        <v>0</v>
      </c>
      <c r="H10" s="4">
        <f t="shared" ref="H10:K10" si="0">H18+H24+H28-H32</f>
        <v>0</v>
      </c>
      <c r="I10" s="4">
        <f t="shared" si="0"/>
        <v>0</v>
      </c>
      <c r="J10" s="4">
        <f t="shared" si="0"/>
        <v>0</v>
      </c>
      <c r="K10" s="4">
        <f t="shared" si="0"/>
        <v>0</v>
      </c>
      <c r="L10" s="103"/>
      <c r="M10" s="59"/>
      <c r="N10" s="59"/>
      <c r="O10" s="63"/>
    </row>
    <row r="11" spans="1:15">
      <c r="B11" s="64"/>
      <c r="E11" s="81" t="s">
        <v>80</v>
      </c>
      <c r="F11" s="9"/>
      <c r="G11" s="4">
        <f>-(G34+G36+G38+G40+G42)</f>
        <v>0</v>
      </c>
      <c r="H11" s="4">
        <f t="shared" ref="H11:K11" si="1">-(H34+H36+H38+H40+H42)</f>
        <v>0</v>
      </c>
      <c r="I11" s="4">
        <f t="shared" si="1"/>
        <v>0</v>
      </c>
      <c r="J11" s="4">
        <f t="shared" si="1"/>
        <v>0</v>
      </c>
      <c r="K11" s="4">
        <f t="shared" si="1"/>
        <v>0</v>
      </c>
      <c r="L11" s="114"/>
      <c r="M11" s="59"/>
      <c r="N11" s="59"/>
      <c r="O11" s="63"/>
    </row>
    <row r="12" spans="1:15">
      <c r="B12" s="64"/>
      <c r="E12" s="8"/>
      <c r="F12" s="9"/>
      <c r="L12" s="103"/>
      <c r="M12" s="59"/>
      <c r="N12" s="59"/>
      <c r="O12" s="63"/>
    </row>
    <row r="13" spans="1:15">
      <c r="B13" s="64"/>
      <c r="C13" s="9"/>
      <c r="D13" s="9"/>
      <c r="E13" s="81" t="s">
        <v>76</v>
      </c>
      <c r="F13" s="5"/>
      <c r="G13" s="78" t="str">
        <f>IF(G10&gt;-G11,G8,IF(G10+H10&gt;-(G11+H11),H8,IF(G10+H10+I10&gt;-(G11+H11+I11),I8,IF(G10+H10+I10+J10&gt;-(G11+H11+J11),J8,IF(G10+H10+I10+J10+K10&gt;-(G11+H11+I11+J11+K11),K8,"&gt; 5 years")))))</f>
        <v>&gt; 5 years</v>
      </c>
      <c r="H13" s="59"/>
      <c r="I13" s="59"/>
      <c r="J13" s="59"/>
      <c r="K13" s="59"/>
      <c r="L13" s="103"/>
      <c r="M13" s="59"/>
      <c r="N13" s="59"/>
      <c r="O13" s="63"/>
    </row>
    <row r="14" spans="1:15">
      <c r="B14" s="64"/>
      <c r="C14" s="9"/>
      <c r="D14" s="9"/>
      <c r="E14" s="9"/>
      <c r="G14" s="9"/>
      <c r="H14" s="59"/>
      <c r="I14" s="59"/>
      <c r="J14" s="59"/>
      <c r="K14" s="59"/>
      <c r="L14" s="103"/>
      <c r="M14" s="59"/>
      <c r="N14" s="59"/>
      <c r="O14" s="63"/>
    </row>
    <row r="15" spans="1:15" hidden="1" outlineLevel="1">
      <c r="B15" s="64"/>
      <c r="C15" s="30" t="s">
        <v>134</v>
      </c>
      <c r="D15" s="9"/>
      <c r="E15" s="30" t="s">
        <v>135</v>
      </c>
      <c r="G15" s="213" t="s">
        <v>199</v>
      </c>
      <c r="H15" s="213"/>
      <c r="I15" s="213"/>
      <c r="J15" s="213"/>
      <c r="K15" s="213"/>
      <c r="L15" s="103"/>
      <c r="M15" s="59"/>
      <c r="N15" s="59"/>
      <c r="O15" s="63"/>
    </row>
    <row r="16" spans="1:15" hidden="1" outlineLevel="1">
      <c r="B16" s="64"/>
      <c r="C16" s="9"/>
      <c r="D16" s="9"/>
      <c r="E16" s="9"/>
      <c r="G16" s="81" t="s">
        <v>68</v>
      </c>
      <c r="H16" s="82" t="s">
        <v>69</v>
      </c>
      <c r="I16" s="81" t="s">
        <v>70</v>
      </c>
      <c r="J16" s="81" t="s">
        <v>367</v>
      </c>
      <c r="K16" s="81" t="s">
        <v>72</v>
      </c>
      <c r="L16" s="103"/>
      <c r="M16" s="59"/>
      <c r="N16" s="8"/>
      <c r="O16" s="63"/>
    </row>
    <row r="17" spans="2:15" ht="15" hidden="1" outlineLevel="1" thickBot="1">
      <c r="B17" s="64"/>
      <c r="K17" s="59"/>
      <c r="L17" s="103"/>
      <c r="M17" s="59"/>
      <c r="O17" s="63"/>
    </row>
    <row r="18" spans="2:15" ht="15" hidden="1" outlineLevel="1" thickBot="1">
      <c r="B18" s="64"/>
      <c r="C18" s="30" t="s">
        <v>138</v>
      </c>
      <c r="D18" s="59"/>
      <c r="E18" s="71" t="s">
        <v>177</v>
      </c>
      <c r="G18" s="4">
        <f>(G20*G21)*((1-$G$22)*'General inputs'!$D$42)</f>
        <v>0</v>
      </c>
      <c r="H18" s="4">
        <f>(H20*H21)*((1-$G$22)*'General inputs'!$D$42)</f>
        <v>0</v>
      </c>
      <c r="I18" s="4">
        <f>(I20*I21)*((1-$G$22)*'General inputs'!$D$42)</f>
        <v>0</v>
      </c>
      <c r="J18" s="4">
        <f>(J20*J21)*((1-$G$22)*'General inputs'!$D$42)</f>
        <v>0</v>
      </c>
      <c r="K18" s="4">
        <f>(K20*K21)*((1-$G$22)*'General inputs'!$D$42)</f>
        <v>0</v>
      </c>
      <c r="L18" s="17" t="s">
        <v>368</v>
      </c>
      <c r="M18" s="59"/>
      <c r="N18" s="31" t="s">
        <v>369</v>
      </c>
      <c r="O18" s="63"/>
    </row>
    <row r="19" spans="2:15" hidden="1" outlineLevel="2">
      <c r="B19" s="64"/>
      <c r="C19" s="30"/>
      <c r="D19" s="59"/>
      <c r="E19" s="9"/>
      <c r="G19" s="9"/>
      <c r="H19" s="9"/>
      <c r="I19" s="9"/>
      <c r="J19" s="9"/>
      <c r="K19" s="59"/>
      <c r="L19" s="103"/>
      <c r="M19" s="59"/>
      <c r="N19" s="9"/>
      <c r="O19" s="63"/>
    </row>
    <row r="20" spans="2:15" hidden="1" outlineLevel="2">
      <c r="B20" s="64"/>
      <c r="C20" s="30"/>
      <c r="D20" s="59"/>
      <c r="E20" s="83" t="s">
        <v>370</v>
      </c>
      <c r="G20" s="121">
        <v>0</v>
      </c>
      <c r="H20" s="121">
        <v>0</v>
      </c>
      <c r="I20" s="121">
        <v>0</v>
      </c>
      <c r="J20" s="121">
        <v>0</v>
      </c>
      <c r="K20" s="121">
        <v>0</v>
      </c>
      <c r="L20" s="17" t="s">
        <v>371</v>
      </c>
      <c r="M20" s="59"/>
      <c r="N20" s="31"/>
      <c r="O20" s="63"/>
    </row>
    <row r="21" spans="2:15" hidden="1" outlineLevel="2">
      <c r="B21" s="64"/>
      <c r="C21" s="30"/>
      <c r="D21" s="59"/>
      <c r="E21" s="9" t="s">
        <v>372</v>
      </c>
      <c r="G21" s="110">
        <v>0</v>
      </c>
      <c r="H21" s="110">
        <v>0</v>
      </c>
      <c r="I21" s="110">
        <v>0</v>
      </c>
      <c r="J21" s="110">
        <v>0</v>
      </c>
      <c r="K21" s="110">
        <v>0</v>
      </c>
      <c r="L21" s="17" t="s">
        <v>373</v>
      </c>
      <c r="M21" s="59"/>
      <c r="N21" s="31"/>
      <c r="O21" s="63"/>
    </row>
    <row r="22" spans="2:15" hidden="1" outlineLevel="2">
      <c r="B22" s="64"/>
      <c r="C22" s="30"/>
      <c r="D22" s="59"/>
      <c r="E22" s="9" t="s">
        <v>374</v>
      </c>
      <c r="G22" s="110">
        <v>0</v>
      </c>
      <c r="H22" s="122"/>
      <c r="I22" s="122"/>
      <c r="J22" s="122"/>
      <c r="K22" s="122"/>
      <c r="L22" s="115" t="s">
        <v>375</v>
      </c>
      <c r="M22" s="59"/>
      <c r="N22" s="31"/>
      <c r="O22" s="63"/>
    </row>
    <row r="23" spans="2:15" ht="15" hidden="1" outlineLevel="1" thickBot="1">
      <c r="B23" s="64"/>
      <c r="C23" s="30"/>
      <c r="D23" s="9"/>
      <c r="E23" s="9"/>
      <c r="G23" s="9"/>
      <c r="I23" s="59"/>
      <c r="J23" s="59"/>
      <c r="K23" s="59"/>
      <c r="L23" s="103"/>
      <c r="M23" s="59"/>
      <c r="N23" s="59"/>
      <c r="O23" s="63"/>
    </row>
    <row r="24" spans="2:15" ht="15" hidden="1" outlineLevel="1" thickBot="1">
      <c r="B24" s="64"/>
      <c r="C24" s="30"/>
      <c r="D24" s="9"/>
      <c r="E24" s="3" t="s">
        <v>178</v>
      </c>
      <c r="G24" s="4">
        <f>-(G26*'General inputs'!$D$12)</f>
        <v>0</v>
      </c>
      <c r="H24" s="4">
        <f>G24*(1+H26)</f>
        <v>0</v>
      </c>
      <c r="I24" s="4">
        <f t="shared" ref="I24:K24" si="2">H24*(1+I26)</f>
        <v>0</v>
      </c>
      <c r="J24" s="4">
        <f t="shared" si="2"/>
        <v>0</v>
      </c>
      <c r="K24" s="4">
        <f t="shared" si="2"/>
        <v>0</v>
      </c>
      <c r="L24" s="17" t="s">
        <v>376</v>
      </c>
      <c r="M24" s="59"/>
      <c r="N24" s="31" t="s">
        <v>377</v>
      </c>
      <c r="O24" s="63"/>
    </row>
    <row r="25" spans="2:15" hidden="1" outlineLevel="2">
      <c r="B25" s="64"/>
      <c r="C25" s="30"/>
      <c r="D25" s="9"/>
      <c r="E25" s="9"/>
      <c r="G25" s="9"/>
      <c r="H25" s="59"/>
      <c r="I25" s="59"/>
      <c r="J25" s="59"/>
      <c r="K25" s="59"/>
      <c r="L25" s="17"/>
      <c r="M25" s="59"/>
      <c r="N25" s="59"/>
      <c r="O25" s="63"/>
    </row>
    <row r="26" spans="2:15" hidden="1" outlineLevel="2">
      <c r="B26" s="64"/>
      <c r="C26" s="30"/>
      <c r="D26" s="9"/>
      <c r="E26" s="5" t="s">
        <v>242</v>
      </c>
      <c r="G26" s="110">
        <v>0</v>
      </c>
      <c r="H26" s="110">
        <v>0</v>
      </c>
      <c r="I26" s="110">
        <v>0</v>
      </c>
      <c r="J26" s="110">
        <v>0</v>
      </c>
      <c r="K26" s="110">
        <v>0</v>
      </c>
      <c r="L26" s="17"/>
      <c r="M26" s="59"/>
      <c r="O26" s="63"/>
    </row>
    <row r="27" spans="2:15" ht="15" hidden="1" outlineLevel="1" thickBot="1">
      <c r="B27" s="64"/>
      <c r="C27" s="30"/>
      <c r="D27" s="9"/>
      <c r="E27" s="9"/>
      <c r="G27" s="9"/>
      <c r="H27" s="59"/>
      <c r="I27" s="59"/>
      <c r="J27" s="59"/>
      <c r="K27" s="59"/>
      <c r="L27" s="17"/>
      <c r="M27" s="59"/>
      <c r="N27" s="59"/>
      <c r="O27" s="63"/>
    </row>
    <row r="28" spans="2:15" ht="15" hidden="1" outlineLevel="1" thickBot="1">
      <c r="B28" s="64"/>
      <c r="C28" s="30"/>
      <c r="D28" s="9"/>
      <c r="E28" s="3" t="s">
        <v>179</v>
      </c>
      <c r="G28" s="4">
        <f>-(G30*'General inputs'!$D$12)</f>
        <v>0</v>
      </c>
      <c r="H28" s="4">
        <f>G28*(1+H30)</f>
        <v>0</v>
      </c>
      <c r="I28" s="4">
        <f t="shared" ref="I28:K28" si="3">H28*(1+I30)</f>
        <v>0</v>
      </c>
      <c r="J28" s="4">
        <f t="shared" si="3"/>
        <v>0</v>
      </c>
      <c r="K28" s="4">
        <f t="shared" si="3"/>
        <v>0</v>
      </c>
      <c r="L28" s="17" t="s">
        <v>378</v>
      </c>
      <c r="M28" s="59"/>
      <c r="N28" s="31" t="s">
        <v>377</v>
      </c>
      <c r="O28" s="63"/>
    </row>
    <row r="29" spans="2:15" hidden="1" outlineLevel="2">
      <c r="B29" s="64"/>
      <c r="C29" s="30"/>
      <c r="D29" s="59"/>
      <c r="E29" s="59"/>
      <c r="G29" s="59"/>
      <c r="H29" s="59"/>
      <c r="I29" s="59"/>
      <c r="J29" s="59"/>
      <c r="K29" s="59"/>
      <c r="L29" s="17"/>
      <c r="M29" s="59"/>
      <c r="N29" s="59"/>
      <c r="O29" s="63"/>
    </row>
    <row r="30" spans="2:15" hidden="1" outlineLevel="2">
      <c r="B30" s="64"/>
      <c r="C30" s="30"/>
      <c r="D30" s="59"/>
      <c r="E30" s="5" t="s">
        <v>242</v>
      </c>
      <c r="G30" s="110">
        <v>0</v>
      </c>
      <c r="H30" s="110">
        <v>0</v>
      </c>
      <c r="I30" s="110">
        <v>0</v>
      </c>
      <c r="J30" s="110">
        <v>0</v>
      </c>
      <c r="K30" s="110">
        <v>0</v>
      </c>
      <c r="L30" s="17"/>
      <c r="M30" s="59"/>
      <c r="N30" s="59"/>
      <c r="O30" s="63"/>
    </row>
    <row r="31" spans="2:15" ht="15" hidden="1" outlineLevel="1" thickBot="1">
      <c r="B31" s="64"/>
      <c r="C31" s="30"/>
      <c r="H31" s="59"/>
      <c r="I31" s="59"/>
      <c r="J31" s="59"/>
      <c r="K31" s="59"/>
      <c r="L31" s="103"/>
      <c r="M31" s="59"/>
      <c r="N31" s="59"/>
      <c r="O31" s="63"/>
    </row>
    <row r="32" spans="2:15" ht="15" hidden="1" outlineLevel="1" thickBot="1">
      <c r="B32" s="64"/>
      <c r="C32" s="30"/>
      <c r="E32" s="3" t="s">
        <v>142</v>
      </c>
      <c r="G32" s="111">
        <v>0</v>
      </c>
      <c r="H32" s="111">
        <v>0</v>
      </c>
      <c r="I32" s="111">
        <v>0</v>
      </c>
      <c r="J32" s="111">
        <v>0</v>
      </c>
      <c r="K32" s="111">
        <v>0</v>
      </c>
      <c r="L32" s="17" t="s">
        <v>276</v>
      </c>
      <c r="M32" s="59"/>
      <c r="N32" s="59"/>
      <c r="O32" s="63"/>
    </row>
    <row r="33" spans="2:15" ht="15" hidden="1" outlineLevel="1" thickBot="1">
      <c r="B33" s="64"/>
      <c r="H33" s="59"/>
      <c r="I33" s="59"/>
      <c r="J33" s="59"/>
      <c r="K33" s="59"/>
      <c r="L33" s="103"/>
      <c r="M33" s="59"/>
      <c r="N33" s="59"/>
      <c r="O33" s="63"/>
    </row>
    <row r="34" spans="2:15" ht="15" hidden="1" outlineLevel="1" thickBot="1">
      <c r="B34" s="64"/>
      <c r="C34" s="30" t="s">
        <v>143</v>
      </c>
      <c r="D34" s="9"/>
      <c r="E34" s="3" t="s">
        <v>180</v>
      </c>
      <c r="G34" s="113">
        <v>0</v>
      </c>
      <c r="H34" s="113">
        <v>0</v>
      </c>
      <c r="I34" s="113">
        <v>0</v>
      </c>
      <c r="J34" s="113">
        <v>0</v>
      </c>
      <c r="K34" s="113">
        <v>0</v>
      </c>
      <c r="L34" s="17" t="s">
        <v>379</v>
      </c>
      <c r="M34" s="59"/>
      <c r="N34" s="59"/>
      <c r="O34" s="63"/>
    </row>
    <row r="35" spans="2:15" ht="15" hidden="1" outlineLevel="1" thickBot="1">
      <c r="B35" s="64"/>
      <c r="C35" s="30"/>
      <c r="D35" s="59"/>
      <c r="E35" s="59"/>
      <c r="G35" s="59"/>
      <c r="H35" s="59"/>
      <c r="I35" s="59"/>
      <c r="J35" s="59"/>
      <c r="K35" s="59"/>
      <c r="L35" s="103"/>
      <c r="M35" s="59"/>
      <c r="N35" s="59"/>
      <c r="O35" s="63"/>
    </row>
    <row r="36" spans="2:15" ht="15" hidden="1" outlineLevel="1" thickBot="1">
      <c r="B36" s="64"/>
      <c r="C36" s="30"/>
      <c r="D36" s="59"/>
      <c r="E36" s="3" t="s">
        <v>181</v>
      </c>
      <c r="G36" s="113">
        <v>0</v>
      </c>
      <c r="H36" s="113">
        <v>0</v>
      </c>
      <c r="I36" s="113">
        <v>0</v>
      </c>
      <c r="J36" s="113">
        <v>0</v>
      </c>
      <c r="K36" s="113">
        <v>0</v>
      </c>
      <c r="L36" s="17" t="s">
        <v>380</v>
      </c>
      <c r="M36" s="59"/>
      <c r="N36" s="59"/>
      <c r="O36" s="63"/>
    </row>
    <row r="37" spans="2:15" ht="15" hidden="1" outlineLevel="1" thickBot="1">
      <c r="B37" s="64"/>
      <c r="C37" s="30"/>
      <c r="D37" s="59"/>
      <c r="E37" s="59"/>
      <c r="G37" s="59"/>
      <c r="H37" s="59"/>
      <c r="I37" s="59"/>
      <c r="J37" s="59"/>
      <c r="K37" s="59"/>
      <c r="L37" s="103"/>
      <c r="M37" s="59"/>
      <c r="N37" s="59"/>
      <c r="O37" s="63"/>
    </row>
    <row r="38" spans="2:15" ht="15" hidden="1" outlineLevel="1" thickBot="1">
      <c r="B38" s="64"/>
      <c r="C38" s="30"/>
      <c r="D38" s="59"/>
      <c r="E38" s="3" t="s">
        <v>182</v>
      </c>
      <c r="G38" s="113">
        <v>0</v>
      </c>
      <c r="H38" s="113">
        <v>0</v>
      </c>
      <c r="I38" s="113">
        <v>0</v>
      </c>
      <c r="J38" s="113">
        <v>0</v>
      </c>
      <c r="K38" s="113">
        <v>0</v>
      </c>
      <c r="L38" s="17" t="s">
        <v>381</v>
      </c>
      <c r="M38" s="59"/>
      <c r="N38" s="59"/>
      <c r="O38" s="63"/>
    </row>
    <row r="39" spans="2:15" ht="15" hidden="1" outlineLevel="1" thickBot="1">
      <c r="B39" s="64"/>
      <c r="C39" s="30"/>
      <c r="D39" s="59"/>
      <c r="E39" s="59"/>
      <c r="G39" s="59"/>
      <c r="H39" s="59"/>
      <c r="I39" s="59"/>
      <c r="J39" s="59"/>
      <c r="K39" s="59"/>
      <c r="L39" s="103"/>
      <c r="M39" s="59"/>
      <c r="N39" s="59"/>
      <c r="O39" s="63"/>
    </row>
    <row r="40" spans="2:15" ht="15" hidden="1" outlineLevel="1" thickBot="1">
      <c r="B40" s="64"/>
      <c r="C40" s="30"/>
      <c r="E40" s="3" t="s">
        <v>146</v>
      </c>
      <c r="G40" s="113">
        <v>0</v>
      </c>
      <c r="H40" s="113">
        <v>0</v>
      </c>
      <c r="I40" s="113">
        <v>0</v>
      </c>
      <c r="J40" s="113">
        <v>0</v>
      </c>
      <c r="K40" s="113">
        <v>0</v>
      </c>
      <c r="L40" s="17" t="s">
        <v>382</v>
      </c>
      <c r="M40" s="59"/>
      <c r="N40" s="59"/>
      <c r="O40" s="63"/>
    </row>
    <row r="41" spans="2:15" hidden="1" outlineLevel="1">
      <c r="B41" s="64"/>
      <c r="C41" s="30"/>
      <c r="D41" s="59"/>
      <c r="E41" s="59"/>
      <c r="G41" s="59"/>
      <c r="H41" s="59"/>
      <c r="I41" s="59"/>
      <c r="J41" s="59"/>
      <c r="K41" s="59"/>
      <c r="L41" s="103"/>
      <c r="M41" s="59"/>
      <c r="N41" s="59"/>
      <c r="O41" s="63"/>
    </row>
    <row r="42" spans="2:15" hidden="1" outlineLevel="1">
      <c r="B42" s="64"/>
      <c r="C42" s="30"/>
      <c r="D42" s="59"/>
      <c r="E42" s="23" t="s">
        <v>147</v>
      </c>
      <c r="F42" s="9"/>
      <c r="G42" s="113">
        <v>0</v>
      </c>
      <c r="H42" s="113">
        <v>0</v>
      </c>
      <c r="I42" s="113">
        <v>0</v>
      </c>
      <c r="J42" s="113">
        <v>0</v>
      </c>
      <c r="K42" s="113">
        <v>0</v>
      </c>
      <c r="L42" s="17" t="s">
        <v>229</v>
      </c>
      <c r="M42" s="59"/>
      <c r="N42" s="59"/>
      <c r="O42" s="63"/>
    </row>
    <row r="43" spans="2:15" hidden="1" outlineLevel="1">
      <c r="B43" s="64"/>
      <c r="C43" s="59"/>
      <c r="D43" s="59"/>
      <c r="E43" s="59"/>
      <c r="G43" s="59"/>
      <c r="H43" s="59"/>
      <c r="I43" s="59"/>
      <c r="J43" s="59"/>
      <c r="K43" s="59"/>
      <c r="L43" s="103"/>
      <c r="M43" s="59"/>
      <c r="N43" s="59"/>
      <c r="O43" s="63"/>
    </row>
    <row r="44" spans="2:15" collapsed="1">
      <c r="B44" s="65"/>
      <c r="C44" s="66"/>
      <c r="D44" s="66"/>
      <c r="E44" s="66"/>
      <c r="F44" s="66"/>
      <c r="G44" s="66"/>
      <c r="H44" s="66"/>
      <c r="I44" s="66"/>
      <c r="J44" s="66"/>
      <c r="K44" s="66"/>
      <c r="L44" s="105"/>
      <c r="M44" s="66"/>
      <c r="N44" s="66"/>
      <c r="O44" s="68"/>
    </row>
    <row r="46" spans="2:15">
      <c r="B46" s="37" t="s">
        <v>383</v>
      </c>
      <c r="C46" s="26"/>
      <c r="D46" s="27"/>
      <c r="E46" s="27"/>
      <c r="F46" s="27"/>
      <c r="G46" s="27"/>
      <c r="H46" s="27"/>
      <c r="I46" s="27"/>
      <c r="J46" s="27"/>
      <c r="K46" s="27"/>
      <c r="L46" s="102"/>
      <c r="M46" s="27"/>
      <c r="N46" s="27"/>
      <c r="O46" s="28"/>
    </row>
    <row r="47" spans="2:15">
      <c r="B47" s="51" t="s">
        <v>384</v>
      </c>
      <c r="C47" s="59"/>
      <c r="D47" s="59"/>
      <c r="E47" s="59"/>
      <c r="G47" s="59"/>
      <c r="H47" s="59"/>
      <c r="I47" s="59"/>
      <c r="J47" s="59"/>
      <c r="K47" s="59"/>
      <c r="L47" s="103"/>
      <c r="M47" s="59"/>
      <c r="N47" s="59"/>
      <c r="O47" s="63"/>
    </row>
    <row r="48" spans="2:15" ht="229.9" customHeight="1">
      <c r="B48" s="51"/>
      <c r="C48" s="59"/>
      <c r="D48" s="59"/>
      <c r="E48" s="59"/>
      <c r="G48" s="59"/>
      <c r="H48" s="59"/>
      <c r="I48" s="59"/>
      <c r="J48" s="59"/>
      <c r="K48" s="59"/>
      <c r="L48" s="103"/>
      <c r="M48" s="59"/>
      <c r="N48" s="59"/>
      <c r="O48" s="63"/>
    </row>
    <row r="49" spans="2:15">
      <c r="B49" s="51"/>
      <c r="C49" s="59"/>
      <c r="D49" s="59"/>
      <c r="E49" s="59"/>
      <c r="G49" s="59"/>
      <c r="H49" s="59"/>
      <c r="I49" s="59"/>
      <c r="J49" s="59"/>
      <c r="K49" s="59"/>
      <c r="L49" s="103"/>
      <c r="M49" s="59"/>
      <c r="N49" s="59"/>
      <c r="O49" s="63"/>
    </row>
    <row r="50" spans="2:15">
      <c r="B50" s="64"/>
      <c r="C50" s="59"/>
      <c r="D50" s="59"/>
      <c r="E50" s="59"/>
      <c r="G50" s="81" t="s">
        <v>68</v>
      </c>
      <c r="H50" s="81" t="s">
        <v>69</v>
      </c>
      <c r="I50" s="81" t="s">
        <v>70</v>
      </c>
      <c r="J50" s="85" t="s">
        <v>71</v>
      </c>
      <c r="K50" s="85" t="s">
        <v>72</v>
      </c>
      <c r="L50" s="103"/>
      <c r="M50" s="59"/>
      <c r="N50" s="59"/>
      <c r="O50" s="63"/>
    </row>
    <row r="51" spans="2:15">
      <c r="B51" s="64"/>
      <c r="E51" s="81" t="s">
        <v>73</v>
      </c>
      <c r="F51" s="9"/>
      <c r="G51" s="4">
        <f>G60</f>
        <v>0</v>
      </c>
      <c r="H51" s="4">
        <f t="shared" ref="H51:K51" si="4">H60</f>
        <v>0</v>
      </c>
      <c r="I51" s="4">
        <f t="shared" si="4"/>
        <v>0</v>
      </c>
      <c r="J51" s="4">
        <f t="shared" si="4"/>
        <v>0</v>
      </c>
      <c r="K51" s="4">
        <f t="shared" si="4"/>
        <v>0</v>
      </c>
      <c r="L51" s="103"/>
      <c r="M51" s="59"/>
      <c r="N51" s="59"/>
      <c r="O51" s="63"/>
    </row>
    <row r="52" spans="2:15">
      <c r="B52" s="64"/>
      <c r="E52" s="81" t="s">
        <v>74</v>
      </c>
      <c r="F52" s="9"/>
      <c r="G52" s="4">
        <f>G60+G65+G70+G75-G79</f>
        <v>0</v>
      </c>
      <c r="H52" s="4">
        <f t="shared" ref="H52:K52" si="5">H60+H65+H70+H75-H79</f>
        <v>0</v>
      </c>
      <c r="I52" s="4">
        <f t="shared" si="5"/>
        <v>0</v>
      </c>
      <c r="J52" s="4">
        <f t="shared" si="5"/>
        <v>0</v>
      </c>
      <c r="K52" s="4">
        <f t="shared" si="5"/>
        <v>0</v>
      </c>
      <c r="L52" s="103"/>
      <c r="M52" s="59"/>
      <c r="N52" s="79"/>
      <c r="O52" s="63"/>
    </row>
    <row r="53" spans="2:15">
      <c r="B53" s="64"/>
      <c r="E53" s="81" t="s">
        <v>80</v>
      </c>
      <c r="F53" s="9"/>
      <c r="G53" s="4">
        <f>-(G81+G83+G85+G87+G89)</f>
        <v>0</v>
      </c>
      <c r="H53" s="4">
        <f t="shared" ref="H53:K53" si="6">-(H81+H83+H85+H87+H89)</f>
        <v>0</v>
      </c>
      <c r="I53" s="4">
        <f t="shared" si="6"/>
        <v>0</v>
      </c>
      <c r="J53" s="4">
        <f t="shared" si="6"/>
        <v>0</v>
      </c>
      <c r="K53" s="4">
        <f t="shared" si="6"/>
        <v>0</v>
      </c>
      <c r="L53" s="103"/>
      <c r="M53" s="59"/>
      <c r="N53" s="59"/>
      <c r="O53" s="63"/>
    </row>
    <row r="54" spans="2:15">
      <c r="B54" s="64"/>
      <c r="E54" s="8"/>
      <c r="F54" s="9"/>
      <c r="L54" s="103"/>
      <c r="M54" s="59"/>
      <c r="N54" s="59"/>
      <c r="O54" s="63"/>
    </row>
    <row r="55" spans="2:15">
      <c r="B55" s="64"/>
      <c r="C55" s="59"/>
      <c r="D55" s="59"/>
      <c r="E55" s="81" t="s">
        <v>76</v>
      </c>
      <c r="F55" s="5"/>
      <c r="G55" s="78" t="str">
        <f>IF(G52&gt;-G53,G50,IF(G52+H52&gt;-(G53+H53),H50,IF(G52+H52+I52&gt;-(G53+H53+I53),I50,IF(G52+H52+I52+J52&gt;-(G53+H53+J53),J50,IF(G52+H52+I52+J52+K52&gt;-(G53+H53+I53+J53+K53),K50,"&gt; 5 years")))))</f>
        <v>&gt; 5 years</v>
      </c>
      <c r="H55" s="59"/>
      <c r="I55" s="59"/>
      <c r="J55" s="59"/>
      <c r="K55" s="59"/>
      <c r="L55" s="103"/>
      <c r="M55" s="59"/>
      <c r="N55" s="59"/>
      <c r="O55" s="63"/>
    </row>
    <row r="56" spans="2:15">
      <c r="B56" s="64"/>
      <c r="C56" s="59"/>
      <c r="D56" s="59"/>
      <c r="E56" s="59"/>
      <c r="G56" s="59"/>
      <c r="H56" s="59"/>
      <c r="I56" s="59"/>
      <c r="J56" s="59"/>
      <c r="K56" s="59"/>
      <c r="L56" s="103"/>
      <c r="M56" s="59"/>
      <c r="N56" s="59"/>
      <c r="O56" s="63"/>
    </row>
    <row r="57" spans="2:15" hidden="1" outlineLevel="1">
      <c r="B57" s="64"/>
      <c r="C57" s="30" t="s">
        <v>134</v>
      </c>
      <c r="D57" s="9"/>
      <c r="E57" s="30" t="s">
        <v>135</v>
      </c>
      <c r="G57" s="213" t="s">
        <v>199</v>
      </c>
      <c r="H57" s="213"/>
      <c r="I57" s="213"/>
      <c r="J57" s="213"/>
      <c r="K57" s="213"/>
      <c r="L57" s="103"/>
      <c r="M57" s="59"/>
      <c r="N57" s="59"/>
      <c r="O57" s="63"/>
    </row>
    <row r="58" spans="2:15" hidden="1" outlineLevel="1">
      <c r="B58" s="64"/>
      <c r="C58" s="9"/>
      <c r="D58" s="9"/>
      <c r="E58" s="9"/>
      <c r="G58" s="81" t="s">
        <v>68</v>
      </c>
      <c r="H58" s="82" t="s">
        <v>69</v>
      </c>
      <c r="I58" s="81" t="s">
        <v>70</v>
      </c>
      <c r="J58" s="81" t="s">
        <v>71</v>
      </c>
      <c r="K58" s="81" t="s">
        <v>72</v>
      </c>
      <c r="L58" s="103"/>
      <c r="M58" s="59"/>
      <c r="N58" s="59"/>
      <c r="O58" s="63"/>
    </row>
    <row r="59" spans="2:15" ht="15" hidden="1" outlineLevel="1" thickBot="1">
      <c r="B59" s="64"/>
      <c r="C59" s="9"/>
      <c r="D59" s="9"/>
      <c r="E59" s="9"/>
      <c r="G59" s="9"/>
      <c r="H59" s="59"/>
      <c r="I59" s="59"/>
      <c r="J59" s="59"/>
      <c r="K59" s="59"/>
      <c r="L59" s="103"/>
      <c r="M59" s="59"/>
      <c r="N59" s="59"/>
      <c r="O59" s="63"/>
    </row>
    <row r="60" spans="2:15" ht="15" hidden="1" outlineLevel="1" thickBot="1">
      <c r="B60" s="64"/>
      <c r="C60" s="30" t="s">
        <v>136</v>
      </c>
      <c r="D60" s="9"/>
      <c r="E60" s="3" t="s">
        <v>183</v>
      </c>
      <c r="G60" s="4">
        <f>(G62*'General inputs'!$D$52)*'4. Recovery &amp; Recycling'!$G$63</f>
        <v>0</v>
      </c>
      <c r="H60" s="4">
        <f>(H62*'General inputs'!$D$52)*'4. Recovery &amp; Recycling'!$G$63</f>
        <v>0</v>
      </c>
      <c r="I60" s="4">
        <f>(I62*'General inputs'!$D$52)*'4. Recovery &amp; Recycling'!$G$63</f>
        <v>0</v>
      </c>
      <c r="J60" s="4">
        <f>(J62*'General inputs'!$D$52)*'4. Recovery &amp; Recycling'!$G$63</f>
        <v>0</v>
      </c>
      <c r="K60" s="4">
        <f>(K62*'General inputs'!$D$52)*'4. Recovery &amp; Recycling'!$G$63</f>
        <v>0</v>
      </c>
      <c r="L60" s="17" t="s">
        <v>385</v>
      </c>
      <c r="M60" s="59"/>
      <c r="N60" s="31" t="s">
        <v>386</v>
      </c>
      <c r="O60" s="63"/>
    </row>
    <row r="61" spans="2:15" hidden="1" outlineLevel="2">
      <c r="B61" s="64"/>
      <c r="C61" s="30"/>
      <c r="D61" s="59"/>
      <c r="E61" s="9"/>
      <c r="G61" s="9"/>
      <c r="H61" s="9"/>
      <c r="I61" s="9"/>
      <c r="J61" s="59"/>
      <c r="K61" s="59"/>
      <c r="L61" s="103"/>
      <c r="M61" s="59"/>
      <c r="N61" s="59"/>
      <c r="O61" s="63"/>
    </row>
    <row r="62" spans="2:15" hidden="1" outlineLevel="2">
      <c r="B62" s="64"/>
      <c r="C62" s="30"/>
      <c r="D62" s="59"/>
      <c r="E62" s="83" t="s">
        <v>387</v>
      </c>
      <c r="G62" s="109">
        <v>0</v>
      </c>
      <c r="H62" s="109">
        <v>0</v>
      </c>
      <c r="I62" s="109">
        <v>0</v>
      </c>
      <c r="J62" s="109">
        <v>0</v>
      </c>
      <c r="K62" s="109">
        <v>0</v>
      </c>
      <c r="L62" s="87" t="s">
        <v>388</v>
      </c>
      <c r="M62" s="59"/>
      <c r="N62" s="59"/>
      <c r="O62" s="63"/>
    </row>
    <row r="63" spans="2:15" hidden="1" outlineLevel="2">
      <c r="B63" s="64"/>
      <c r="C63" s="30"/>
      <c r="D63" s="59"/>
      <c r="E63" s="9" t="s">
        <v>389</v>
      </c>
      <c r="G63" s="113">
        <v>0</v>
      </c>
      <c r="H63" s="9"/>
      <c r="I63" s="9"/>
      <c r="J63" s="59"/>
      <c r="K63" s="59"/>
      <c r="L63" s="17" t="s">
        <v>390</v>
      </c>
      <c r="M63" s="59"/>
      <c r="N63" s="59"/>
      <c r="O63" s="63"/>
    </row>
    <row r="64" spans="2:15" ht="15" hidden="1" outlineLevel="1" thickBot="1">
      <c r="B64" s="64"/>
      <c r="C64" s="59"/>
      <c r="D64" s="59"/>
      <c r="E64" s="59"/>
      <c r="G64" s="59"/>
      <c r="H64" s="59"/>
      <c r="I64" s="59"/>
      <c r="J64" s="59"/>
      <c r="K64" s="59"/>
      <c r="L64" s="103"/>
      <c r="M64" s="59"/>
      <c r="N64" s="59"/>
      <c r="O64" s="63"/>
    </row>
    <row r="65" spans="2:15" ht="15" hidden="1" outlineLevel="1" thickBot="1">
      <c r="B65" s="64"/>
      <c r="C65" s="30" t="s">
        <v>138</v>
      </c>
      <c r="D65" s="59"/>
      <c r="E65" s="71" t="s">
        <v>177</v>
      </c>
      <c r="G65" s="4">
        <f>(G67*'General inputs'!$D$52)*($G$68*'General inputs'!D38)</f>
        <v>0</v>
      </c>
      <c r="H65" s="4">
        <f>(H67*'General inputs'!$D$52)*($G$68*'General inputs'!E38)</f>
        <v>0</v>
      </c>
      <c r="I65" s="4">
        <f>(I67*'General inputs'!$D$52)*($G$68*'General inputs'!F38)</f>
        <v>0</v>
      </c>
      <c r="J65" s="4">
        <f>(J67*'General inputs'!$D$52)*($G$68*'General inputs'!G38)</f>
        <v>0</v>
      </c>
      <c r="K65" s="4">
        <f>(K67*'General inputs'!$D$52)*($G$68*'General inputs'!H38)</f>
        <v>0</v>
      </c>
      <c r="L65" s="17" t="s">
        <v>391</v>
      </c>
      <c r="M65" s="59"/>
      <c r="N65" s="31" t="s">
        <v>392</v>
      </c>
      <c r="O65" s="63"/>
    </row>
    <row r="66" spans="2:15" hidden="1" outlineLevel="2">
      <c r="B66" s="64"/>
      <c r="C66" s="30"/>
      <c r="D66" s="59"/>
      <c r="E66" s="59"/>
      <c r="G66" s="59"/>
      <c r="H66" s="59"/>
      <c r="I66" s="59"/>
      <c r="J66" s="59"/>
      <c r="K66" s="59"/>
      <c r="L66" s="103"/>
      <c r="M66" s="59"/>
      <c r="N66" s="59"/>
      <c r="O66" s="63"/>
    </row>
    <row r="67" spans="2:15" hidden="1" outlineLevel="2">
      <c r="B67" s="64"/>
      <c r="C67" s="30"/>
      <c r="D67" s="59"/>
      <c r="E67" s="83" t="s">
        <v>393</v>
      </c>
      <c r="G67" s="109">
        <v>0</v>
      </c>
      <c r="H67" s="109">
        <v>0</v>
      </c>
      <c r="I67" s="109">
        <v>0</v>
      </c>
      <c r="J67" s="109">
        <v>0</v>
      </c>
      <c r="K67" s="109">
        <v>0</v>
      </c>
      <c r="L67" s="17" t="s">
        <v>394</v>
      </c>
      <c r="M67" s="59"/>
      <c r="N67" s="59"/>
      <c r="O67" s="63"/>
    </row>
    <row r="68" spans="2:15" hidden="1" outlineLevel="2">
      <c r="B68" s="64"/>
      <c r="C68" s="30"/>
      <c r="D68" s="59"/>
      <c r="E68" s="9" t="s">
        <v>395</v>
      </c>
      <c r="G68" s="110">
        <v>0</v>
      </c>
      <c r="H68" s="9"/>
      <c r="I68" s="59"/>
      <c r="J68" s="59"/>
      <c r="K68" s="59"/>
      <c r="L68" s="115" t="s">
        <v>396</v>
      </c>
      <c r="M68" s="59"/>
      <c r="N68" s="59"/>
      <c r="O68" s="63"/>
    </row>
    <row r="69" spans="2:15" ht="15" hidden="1" outlineLevel="1" thickBot="1">
      <c r="B69" s="64"/>
      <c r="C69" s="30"/>
      <c r="D69" s="59"/>
      <c r="E69" s="59"/>
      <c r="G69" s="59"/>
      <c r="H69" s="59"/>
      <c r="I69" s="59"/>
      <c r="J69" s="59"/>
      <c r="K69" s="59"/>
      <c r="L69" s="103"/>
      <c r="M69" s="59"/>
      <c r="N69" s="59"/>
      <c r="O69" s="63"/>
    </row>
    <row r="70" spans="2:15" ht="15" hidden="1" outlineLevel="1" thickBot="1">
      <c r="B70" s="64"/>
      <c r="C70" s="30"/>
      <c r="D70" s="59"/>
      <c r="E70" s="3" t="s">
        <v>184</v>
      </c>
      <c r="G70" s="4">
        <f>(('General inputs'!$D$52*'General inputs'!$D$53)*G73)*$G$72</f>
        <v>0</v>
      </c>
      <c r="H70" s="4">
        <f>(('General inputs'!$D$52*'General inputs'!$D$53)*H73)*$G$72</f>
        <v>0</v>
      </c>
      <c r="I70" s="4">
        <f>(('General inputs'!$D$52*'General inputs'!$D$53)*I73)*$G$72</f>
        <v>0</v>
      </c>
      <c r="J70" s="4">
        <f>(('General inputs'!$D$52*'General inputs'!$D$53)*J73)*$G$72</f>
        <v>0</v>
      </c>
      <c r="K70" s="4">
        <f>(('General inputs'!$D$52*'General inputs'!$D$53)*K73)*$G$72</f>
        <v>0</v>
      </c>
      <c r="L70" s="17" t="s">
        <v>397</v>
      </c>
      <c r="M70" s="59"/>
      <c r="N70" s="31" t="s">
        <v>398</v>
      </c>
      <c r="O70" s="63"/>
    </row>
    <row r="71" spans="2:15" hidden="1" outlineLevel="2">
      <c r="B71" s="64"/>
      <c r="C71" s="30"/>
      <c r="D71" s="59"/>
      <c r="E71" s="5"/>
      <c r="G71" s="7"/>
      <c r="H71" s="9"/>
      <c r="I71" s="59"/>
      <c r="J71" s="59"/>
      <c r="K71" s="59"/>
      <c r="L71" s="103"/>
      <c r="M71" s="59"/>
      <c r="N71" s="59"/>
      <c r="O71" s="63"/>
    </row>
    <row r="72" spans="2:15" hidden="1" outlineLevel="2">
      <c r="B72" s="64"/>
      <c r="C72" s="30"/>
      <c r="D72" s="59"/>
      <c r="E72" s="5" t="s">
        <v>399</v>
      </c>
      <c r="G72" s="113">
        <v>0</v>
      </c>
      <c r="H72" s="9"/>
      <c r="I72" s="59"/>
      <c r="J72" s="59"/>
      <c r="K72" s="59"/>
      <c r="L72" s="103"/>
      <c r="M72" s="59"/>
      <c r="N72" s="59"/>
      <c r="O72" s="63"/>
    </row>
    <row r="73" spans="2:15" hidden="1" outlineLevel="2">
      <c r="B73" s="64"/>
      <c r="C73" s="30"/>
      <c r="D73" s="59"/>
      <c r="E73" s="84" t="s">
        <v>400</v>
      </c>
      <c r="G73" s="109">
        <v>0</v>
      </c>
      <c r="H73" s="109">
        <v>0</v>
      </c>
      <c r="I73" s="109">
        <v>0</v>
      </c>
      <c r="J73" s="109">
        <v>0</v>
      </c>
      <c r="K73" s="109">
        <v>0</v>
      </c>
      <c r="L73" s="103"/>
      <c r="M73" s="59"/>
      <c r="N73" s="59"/>
      <c r="O73" s="63"/>
    </row>
    <row r="74" spans="2:15" ht="15" hidden="1" outlineLevel="1" thickBot="1">
      <c r="B74" s="64"/>
      <c r="C74" s="30"/>
      <c r="D74" s="59"/>
      <c r="E74" s="6"/>
      <c r="G74" s="7"/>
      <c r="H74" s="59"/>
      <c r="I74" s="59"/>
      <c r="J74" s="31"/>
      <c r="K74" s="59"/>
      <c r="L74" s="103"/>
      <c r="M74" s="59"/>
      <c r="N74" s="31"/>
      <c r="O74" s="63"/>
    </row>
    <row r="75" spans="2:15" ht="15" hidden="1" outlineLevel="1" thickBot="1">
      <c r="B75" s="64"/>
      <c r="C75" s="30"/>
      <c r="D75" s="59"/>
      <c r="E75" s="3" t="s">
        <v>185</v>
      </c>
      <c r="G75" s="4">
        <f>-('General inputs'!$D$12*'4. Recovery &amp; Recycling'!G77)</f>
        <v>0</v>
      </c>
      <c r="H75" s="4">
        <f>G75*(1+H77)</f>
        <v>0</v>
      </c>
      <c r="I75" s="4">
        <f t="shared" ref="I75:K75" si="7">H75*(1+I77)</f>
        <v>0</v>
      </c>
      <c r="J75" s="4">
        <f t="shared" si="7"/>
        <v>0</v>
      </c>
      <c r="K75" s="4">
        <f t="shared" si="7"/>
        <v>0</v>
      </c>
      <c r="L75" s="17" t="s">
        <v>401</v>
      </c>
      <c r="M75" s="59"/>
      <c r="N75" s="31" t="s">
        <v>377</v>
      </c>
      <c r="O75" s="63"/>
    </row>
    <row r="76" spans="2:15" hidden="1" outlineLevel="2">
      <c r="B76" s="64"/>
      <c r="C76" s="30"/>
      <c r="D76" s="59"/>
      <c r="E76" s="5"/>
      <c r="G76" s="7"/>
      <c r="H76" s="59"/>
      <c r="I76" s="59"/>
      <c r="J76" s="31"/>
      <c r="K76" s="59"/>
      <c r="L76" s="103"/>
      <c r="M76" s="59"/>
      <c r="N76" s="31"/>
      <c r="O76" s="63"/>
    </row>
    <row r="77" spans="2:15" hidden="1" outlineLevel="2">
      <c r="B77" s="64"/>
      <c r="C77" s="30"/>
      <c r="D77" s="59"/>
      <c r="E77" s="5" t="s">
        <v>242</v>
      </c>
      <c r="G77" s="109">
        <v>0</v>
      </c>
      <c r="H77" s="109">
        <v>0</v>
      </c>
      <c r="I77" s="109">
        <v>0</v>
      </c>
      <c r="J77" s="109">
        <v>0</v>
      </c>
      <c r="K77" s="109">
        <v>0</v>
      </c>
      <c r="L77" s="103"/>
      <c r="M77" s="59"/>
      <c r="N77" s="31"/>
      <c r="O77" s="63"/>
    </row>
    <row r="78" spans="2:15" ht="15" hidden="1" outlineLevel="1" thickBot="1">
      <c r="B78" s="64"/>
      <c r="C78" s="30"/>
      <c r="D78" s="59"/>
      <c r="E78" s="59"/>
      <c r="G78" s="59"/>
      <c r="H78" s="59"/>
      <c r="I78" s="59"/>
      <c r="J78" s="59"/>
      <c r="K78" s="59"/>
      <c r="L78" s="103"/>
      <c r="M78" s="59"/>
      <c r="N78" s="59"/>
      <c r="O78" s="63"/>
    </row>
    <row r="79" spans="2:15" ht="15" hidden="1" outlineLevel="1" thickBot="1">
      <c r="B79" s="64"/>
      <c r="C79" s="30"/>
      <c r="D79" s="59"/>
      <c r="E79" s="3" t="s">
        <v>142</v>
      </c>
      <c r="G79" s="111">
        <v>0</v>
      </c>
      <c r="H79" s="111">
        <v>0</v>
      </c>
      <c r="I79" s="111">
        <v>0</v>
      </c>
      <c r="J79" s="111">
        <v>0</v>
      </c>
      <c r="K79" s="111">
        <v>0</v>
      </c>
      <c r="L79" s="17" t="s">
        <v>276</v>
      </c>
      <c r="M79" s="59"/>
      <c r="N79" s="59"/>
      <c r="O79" s="63"/>
    </row>
    <row r="80" spans="2:15" ht="15" hidden="1" outlineLevel="1" thickBot="1">
      <c r="B80" s="64"/>
      <c r="C80" s="59"/>
      <c r="D80" s="59"/>
      <c r="E80" s="59"/>
      <c r="G80" s="59"/>
      <c r="H80" s="59"/>
      <c r="I80" s="59"/>
      <c r="J80" s="59"/>
      <c r="K80" s="59"/>
      <c r="L80" s="103"/>
      <c r="M80" s="59"/>
      <c r="N80" s="59"/>
      <c r="O80" s="63"/>
    </row>
    <row r="81" spans="2:15" ht="15" hidden="1" outlineLevel="1" thickBot="1">
      <c r="B81" s="64"/>
      <c r="C81" s="30" t="s">
        <v>143</v>
      </c>
      <c r="D81" s="59"/>
      <c r="E81" s="3" t="s">
        <v>186</v>
      </c>
      <c r="G81" s="113">
        <v>0</v>
      </c>
      <c r="H81" s="113">
        <v>0</v>
      </c>
      <c r="I81" s="113">
        <v>0</v>
      </c>
      <c r="J81" s="113">
        <v>0</v>
      </c>
      <c r="K81" s="113">
        <v>0</v>
      </c>
      <c r="L81" s="17" t="s">
        <v>402</v>
      </c>
      <c r="M81" s="59"/>
      <c r="N81" s="59"/>
      <c r="O81" s="63"/>
    </row>
    <row r="82" spans="2:15" ht="15" hidden="1" outlineLevel="1" thickBot="1">
      <c r="B82" s="64"/>
      <c r="C82" s="30"/>
      <c r="D82" s="59"/>
      <c r="E82" s="59"/>
      <c r="G82" s="59"/>
      <c r="H82" s="59"/>
      <c r="I82" s="59"/>
      <c r="J82" s="59"/>
      <c r="K82" s="59"/>
      <c r="L82" s="103"/>
      <c r="M82" s="59"/>
      <c r="N82" s="59"/>
      <c r="O82" s="63"/>
    </row>
    <row r="83" spans="2:15" ht="15" hidden="1" outlineLevel="1" thickBot="1">
      <c r="B83" s="64"/>
      <c r="C83" s="30"/>
      <c r="D83" s="59"/>
      <c r="E83" s="3" t="s">
        <v>181</v>
      </c>
      <c r="G83" s="113">
        <v>0</v>
      </c>
      <c r="H83" s="113">
        <v>0</v>
      </c>
      <c r="I83" s="113">
        <v>0</v>
      </c>
      <c r="J83" s="113">
        <v>0</v>
      </c>
      <c r="K83" s="113">
        <v>0</v>
      </c>
      <c r="L83" s="17" t="s">
        <v>380</v>
      </c>
      <c r="M83" s="59"/>
      <c r="N83" s="59"/>
      <c r="O83" s="63"/>
    </row>
    <row r="84" spans="2:15" ht="15" hidden="1" outlineLevel="1" thickBot="1">
      <c r="B84" s="64"/>
      <c r="C84" s="30"/>
      <c r="D84" s="59"/>
      <c r="E84" s="59"/>
      <c r="G84" s="59"/>
      <c r="H84" s="59"/>
      <c r="I84" s="59"/>
      <c r="J84" s="59"/>
      <c r="K84" s="59"/>
      <c r="L84" s="103"/>
      <c r="M84" s="59"/>
      <c r="N84" s="59"/>
      <c r="O84" s="63"/>
    </row>
    <row r="85" spans="2:15" ht="15" hidden="1" outlineLevel="1" thickBot="1">
      <c r="B85" s="64"/>
      <c r="C85" s="30"/>
      <c r="D85" s="59"/>
      <c r="E85" s="3" t="s">
        <v>182</v>
      </c>
      <c r="G85" s="113">
        <v>0</v>
      </c>
      <c r="H85" s="113">
        <v>0</v>
      </c>
      <c r="I85" s="113">
        <v>0</v>
      </c>
      <c r="J85" s="113">
        <v>0</v>
      </c>
      <c r="K85" s="113">
        <v>0</v>
      </c>
      <c r="L85" s="17" t="s">
        <v>381</v>
      </c>
      <c r="M85" s="59"/>
      <c r="N85" s="59"/>
      <c r="O85" s="63"/>
    </row>
    <row r="86" spans="2:15" ht="15" hidden="1" outlineLevel="1" thickBot="1">
      <c r="B86" s="64"/>
      <c r="C86" s="30"/>
      <c r="D86" s="59"/>
      <c r="E86" s="59"/>
      <c r="G86" s="59"/>
      <c r="H86" s="59"/>
      <c r="I86" s="59"/>
      <c r="J86" s="59"/>
      <c r="K86" s="59"/>
      <c r="L86" s="103"/>
      <c r="M86" s="59"/>
      <c r="N86" s="59"/>
      <c r="O86" s="63"/>
    </row>
    <row r="87" spans="2:15" ht="15" hidden="1" outlineLevel="1" thickBot="1">
      <c r="B87" s="64"/>
      <c r="C87" s="30"/>
      <c r="D87" s="59"/>
      <c r="E87" s="3" t="s">
        <v>146</v>
      </c>
      <c r="G87" s="113">
        <v>0</v>
      </c>
      <c r="H87" s="113">
        <v>0</v>
      </c>
      <c r="I87" s="113">
        <v>0</v>
      </c>
      <c r="J87" s="113">
        <v>0</v>
      </c>
      <c r="K87" s="113">
        <v>0</v>
      </c>
      <c r="L87" s="17" t="s">
        <v>382</v>
      </c>
      <c r="M87" s="59"/>
      <c r="N87" s="59"/>
      <c r="O87" s="63"/>
    </row>
    <row r="88" spans="2:15" hidden="1" outlineLevel="1">
      <c r="B88" s="64"/>
      <c r="C88" s="30"/>
      <c r="D88" s="59"/>
      <c r="E88" s="59"/>
      <c r="G88" s="59"/>
      <c r="H88" s="59"/>
      <c r="I88" s="59"/>
      <c r="J88" s="59"/>
      <c r="K88" s="59"/>
      <c r="L88" s="103"/>
      <c r="M88" s="59"/>
      <c r="N88" s="59"/>
      <c r="O88" s="63"/>
    </row>
    <row r="89" spans="2:15" hidden="1" outlineLevel="1">
      <c r="B89" s="64"/>
      <c r="C89" s="30"/>
      <c r="D89" s="59"/>
      <c r="E89" s="23" t="s">
        <v>147</v>
      </c>
      <c r="F89" s="9"/>
      <c r="G89" s="113">
        <v>0</v>
      </c>
      <c r="H89" s="113">
        <v>0</v>
      </c>
      <c r="I89" s="113">
        <v>0</v>
      </c>
      <c r="J89" s="113">
        <v>0</v>
      </c>
      <c r="K89" s="113">
        <v>0</v>
      </c>
      <c r="L89" s="17" t="s">
        <v>280</v>
      </c>
      <c r="M89" s="59"/>
      <c r="N89" s="59"/>
      <c r="O89" s="63"/>
    </row>
    <row r="90" spans="2:15" hidden="1" outlineLevel="1">
      <c r="B90" s="64"/>
      <c r="C90" s="59"/>
      <c r="D90" s="59"/>
      <c r="E90" s="59"/>
      <c r="G90" s="59"/>
      <c r="H90" s="59"/>
      <c r="I90" s="59"/>
      <c r="J90" s="59"/>
      <c r="K90" s="59"/>
      <c r="L90" s="103"/>
      <c r="M90" s="59"/>
      <c r="N90" s="59"/>
      <c r="O90" s="63"/>
    </row>
    <row r="91" spans="2:15" collapsed="1">
      <c r="B91" s="65"/>
      <c r="C91" s="66"/>
      <c r="D91" s="66"/>
      <c r="E91" s="66"/>
      <c r="F91" s="66"/>
      <c r="G91" s="66"/>
      <c r="H91" s="66"/>
      <c r="I91" s="66"/>
      <c r="J91" s="66"/>
      <c r="K91" s="66"/>
      <c r="L91" s="105"/>
      <c r="M91" s="66"/>
      <c r="N91" s="66"/>
      <c r="O91" s="68"/>
    </row>
  </sheetData>
  <mergeCells count="2">
    <mergeCell ref="G15:K15"/>
    <mergeCell ref="G57:K5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79998168889431442"/>
  </sheetPr>
  <dimension ref="A1:O131"/>
  <sheetViews>
    <sheetView showGridLines="0" zoomScale="80" zoomScaleNormal="80" workbookViewId="0">
      <selection activeCell="G131" sqref="G131"/>
    </sheetView>
  </sheetViews>
  <sheetFormatPr defaultRowHeight="14.45" outlineLevelRow="3" outlineLevelCol="1"/>
  <cols>
    <col min="2" max="2" width="4.85546875" customWidth="1"/>
    <col min="3" max="3" width="24.28515625" customWidth="1"/>
    <col min="4" max="4" width="1.85546875" customWidth="1"/>
    <col min="5" max="5" width="64.5703125" customWidth="1"/>
    <col min="6" max="6" width="3" customWidth="1"/>
    <col min="7" max="7" width="18.28515625" customWidth="1"/>
    <col min="8" max="8" width="17.42578125" customWidth="1"/>
    <col min="9" max="9" width="17.7109375" customWidth="1"/>
    <col min="10" max="10" width="16.7109375" customWidth="1"/>
    <col min="11" max="11" width="17" customWidth="1"/>
    <col min="12" max="12" width="255.7109375" style="93" hidden="1" customWidth="1" outlineLevel="1"/>
    <col min="13" max="13" width="8.85546875" style="93" customWidth="1" collapsed="1"/>
    <col min="14" max="14" width="90.7109375" hidden="1" customWidth="1" outlineLevel="1"/>
    <col min="15" max="15" width="8.85546875" collapsed="1"/>
  </cols>
  <sheetData>
    <row r="1" spans="1:15" ht="15.6">
      <c r="A1" s="25" t="s">
        <v>403</v>
      </c>
      <c r="B1" s="25"/>
      <c r="C1" s="21"/>
      <c r="D1" s="21"/>
      <c r="E1" s="21"/>
      <c r="F1" s="21"/>
      <c r="G1" s="21"/>
      <c r="H1" s="21"/>
      <c r="I1" s="21"/>
      <c r="J1" s="21"/>
      <c r="K1" s="21"/>
      <c r="L1" s="101"/>
      <c r="M1" s="101"/>
      <c r="N1" s="21"/>
      <c r="O1" s="21"/>
    </row>
    <row r="2" spans="1:15">
      <c r="A2" s="24" t="s">
        <v>404</v>
      </c>
    </row>
    <row r="4" spans="1:15">
      <c r="B4" s="37" t="s">
        <v>405</v>
      </c>
      <c r="C4" s="26"/>
      <c r="D4" s="27"/>
      <c r="E4" s="27"/>
      <c r="F4" s="27"/>
      <c r="G4" s="27"/>
      <c r="H4" s="27"/>
      <c r="I4" s="27"/>
      <c r="J4" s="27"/>
      <c r="K4" s="27"/>
      <c r="L4" s="102"/>
      <c r="M4" s="102"/>
      <c r="N4" s="27"/>
      <c r="O4" s="28"/>
    </row>
    <row r="5" spans="1:15">
      <c r="B5" s="51" t="s">
        <v>406</v>
      </c>
      <c r="C5" s="59"/>
      <c r="D5" s="59"/>
      <c r="E5" s="59"/>
      <c r="G5" s="59"/>
      <c r="J5" s="59"/>
      <c r="K5" s="59"/>
      <c r="L5" s="103"/>
      <c r="M5" s="103"/>
      <c r="N5" s="59"/>
      <c r="O5" s="63"/>
    </row>
    <row r="6" spans="1:15">
      <c r="B6" s="51"/>
      <c r="C6" s="59"/>
      <c r="D6" s="59"/>
      <c r="E6" s="59"/>
      <c r="G6" s="59"/>
      <c r="J6" s="59"/>
      <c r="K6" s="59"/>
      <c r="L6" s="103"/>
      <c r="M6" s="103"/>
      <c r="N6" s="59"/>
      <c r="O6" s="63"/>
    </row>
    <row r="7" spans="1:15">
      <c r="B7" s="51"/>
      <c r="C7" s="91" t="s">
        <v>407</v>
      </c>
      <c r="D7" s="92"/>
      <c r="E7" s="92"/>
      <c r="G7" s="59"/>
      <c r="J7" s="59"/>
      <c r="K7" s="59"/>
      <c r="L7" s="103"/>
      <c r="M7" s="103"/>
      <c r="N7" s="59"/>
      <c r="O7" s="63"/>
    </row>
    <row r="8" spans="1:15">
      <c r="B8" s="64"/>
      <c r="C8" s="59"/>
      <c r="D8" s="59"/>
      <c r="E8" s="59"/>
      <c r="G8" s="59"/>
      <c r="J8" s="59"/>
      <c r="K8" s="59"/>
      <c r="L8" s="103"/>
      <c r="M8" s="103"/>
      <c r="N8" s="59"/>
      <c r="O8" s="63"/>
    </row>
    <row r="9" spans="1:15">
      <c r="B9" s="64"/>
      <c r="C9" s="88" t="s">
        <v>408</v>
      </c>
      <c r="D9" s="89"/>
      <c r="E9" s="90"/>
      <c r="F9" s="90"/>
      <c r="G9" s="90"/>
      <c r="H9" s="90"/>
      <c r="I9" s="90"/>
      <c r="J9" s="90"/>
      <c r="K9" s="90"/>
      <c r="L9" s="104"/>
      <c r="M9" s="104"/>
      <c r="N9" s="90"/>
      <c r="O9" s="63"/>
    </row>
    <row r="10" spans="1:15">
      <c r="B10" s="64"/>
      <c r="C10" s="59"/>
      <c r="D10" s="59"/>
      <c r="E10" s="59"/>
      <c r="L10" s="103"/>
      <c r="M10" s="103"/>
      <c r="N10" s="59"/>
      <c r="O10" s="63"/>
    </row>
    <row r="11" spans="1:15" ht="229.9" customHeight="1">
      <c r="B11" s="64"/>
      <c r="C11" s="59"/>
      <c r="D11" s="59"/>
      <c r="E11" s="59"/>
      <c r="L11" s="103"/>
      <c r="M11" s="103"/>
      <c r="N11" s="59"/>
      <c r="O11" s="63"/>
    </row>
    <row r="12" spans="1:15">
      <c r="B12" s="64"/>
      <c r="C12" s="59"/>
      <c r="D12" s="59"/>
      <c r="E12" s="59"/>
      <c r="L12" s="103"/>
      <c r="M12" s="103"/>
      <c r="N12" s="59"/>
      <c r="O12" s="63"/>
    </row>
    <row r="13" spans="1:15">
      <c r="B13" s="64"/>
      <c r="E13" s="59"/>
      <c r="G13" s="81" t="s">
        <v>68</v>
      </c>
      <c r="H13" s="82" t="s">
        <v>69</v>
      </c>
      <c r="I13" s="81" t="s">
        <v>70</v>
      </c>
      <c r="J13" s="81" t="s">
        <v>71</v>
      </c>
      <c r="K13" s="81" t="s">
        <v>72</v>
      </c>
      <c r="L13" s="103"/>
      <c r="M13" s="103"/>
      <c r="N13" s="59"/>
      <c r="O13" s="63"/>
    </row>
    <row r="14" spans="1:15">
      <c r="B14" s="64"/>
      <c r="E14" s="81" t="s">
        <v>73</v>
      </c>
      <c r="F14" s="9"/>
      <c r="G14" s="4">
        <f>G23</f>
        <v>0</v>
      </c>
      <c r="H14" s="4">
        <f t="shared" ref="H14:K14" si="0">H23</f>
        <v>0</v>
      </c>
      <c r="I14" s="4">
        <f t="shared" si="0"/>
        <v>0</v>
      </c>
      <c r="J14" s="4">
        <f t="shared" si="0"/>
        <v>0</v>
      </c>
      <c r="K14" s="4">
        <f t="shared" si="0"/>
        <v>0</v>
      </c>
      <c r="L14" s="103"/>
      <c r="M14" s="103"/>
      <c r="N14" s="59"/>
      <c r="O14" s="63"/>
    </row>
    <row r="15" spans="1:15">
      <c r="B15" s="64"/>
      <c r="E15" s="81" t="s">
        <v>74</v>
      </c>
      <c r="F15" s="9"/>
      <c r="G15" s="4">
        <f>G23+G28+G32+G36-G41</f>
        <v>0</v>
      </c>
      <c r="H15" s="4">
        <f t="shared" ref="H15:K15" si="1">H23+H28+H32+H36-H41</f>
        <v>0</v>
      </c>
      <c r="I15" s="4">
        <f t="shared" si="1"/>
        <v>0</v>
      </c>
      <c r="J15" s="4">
        <f t="shared" si="1"/>
        <v>0</v>
      </c>
      <c r="K15" s="4">
        <f t="shared" si="1"/>
        <v>0</v>
      </c>
      <c r="L15" s="103"/>
      <c r="M15" s="103"/>
      <c r="N15" s="59"/>
      <c r="O15" s="63"/>
    </row>
    <row r="16" spans="1:15">
      <c r="B16" s="64"/>
      <c r="C16" s="9"/>
      <c r="D16" s="9"/>
      <c r="E16" s="81" t="s">
        <v>80</v>
      </c>
      <c r="F16" s="9"/>
      <c r="G16" s="4">
        <f>-(G43+G45+G47+G49)</f>
        <v>0</v>
      </c>
      <c r="H16" s="4">
        <f t="shared" ref="H16:K16" si="2">-(H43+H45+H47+H49)</f>
        <v>0</v>
      </c>
      <c r="I16" s="4">
        <f t="shared" si="2"/>
        <v>0</v>
      </c>
      <c r="J16" s="4">
        <f t="shared" si="2"/>
        <v>0</v>
      </c>
      <c r="K16" s="4">
        <f t="shared" si="2"/>
        <v>0</v>
      </c>
      <c r="L16" s="103"/>
      <c r="M16" s="103"/>
      <c r="N16" s="59"/>
      <c r="O16" s="63"/>
    </row>
    <row r="17" spans="2:15">
      <c r="B17" s="64"/>
      <c r="C17" s="9"/>
      <c r="D17" s="9"/>
      <c r="E17" s="81"/>
      <c r="F17" s="9"/>
      <c r="L17" s="103"/>
      <c r="M17" s="103"/>
      <c r="N17" s="59"/>
      <c r="O17" s="63"/>
    </row>
    <row r="18" spans="2:15">
      <c r="B18" s="64"/>
      <c r="C18" s="9"/>
      <c r="D18" s="9"/>
      <c r="E18" s="81" t="s">
        <v>76</v>
      </c>
      <c r="F18" s="5"/>
      <c r="G18" s="78" t="str">
        <f>IF(G15&gt;-G16,G13,IF(G15+H15&gt;-(G16+H16),H13,IF(G15+H15+I15&gt;-(G16+H16+I16),I13,IF(G15+H15+I15+J15&gt;-(G16+H16+J16),J13,IF(G15+H15+I15+J15+K15&gt;-(G16+H16+I16+J16+K16),K13,"&gt; 5 years")))))</f>
        <v>&gt; 5 years</v>
      </c>
      <c r="J18" s="59"/>
      <c r="K18" s="59"/>
      <c r="L18" s="103"/>
      <c r="M18" s="103"/>
      <c r="N18" s="59"/>
      <c r="O18" s="63"/>
    </row>
    <row r="19" spans="2:15">
      <c r="B19" s="64"/>
      <c r="C19" s="9"/>
      <c r="D19" s="9"/>
      <c r="E19" s="9"/>
      <c r="G19" s="9"/>
      <c r="J19" s="59"/>
      <c r="K19" s="59"/>
      <c r="L19" s="103"/>
      <c r="M19" s="103"/>
      <c r="N19" s="59"/>
      <c r="O19" s="63"/>
    </row>
    <row r="20" spans="2:15" hidden="1" outlineLevel="1">
      <c r="B20" s="64"/>
      <c r="C20" s="30" t="s">
        <v>134</v>
      </c>
      <c r="D20" s="9"/>
      <c r="E20" s="30" t="s">
        <v>135</v>
      </c>
      <c r="G20" s="213" t="s">
        <v>199</v>
      </c>
      <c r="H20" s="213"/>
      <c r="I20" s="213"/>
      <c r="J20" s="213"/>
      <c r="K20" s="213"/>
      <c r="N20" s="59"/>
      <c r="O20" s="63"/>
    </row>
    <row r="21" spans="2:15" hidden="1" outlineLevel="1">
      <c r="B21" s="64"/>
      <c r="C21" s="9"/>
      <c r="D21" s="9"/>
      <c r="E21" s="9"/>
      <c r="G21" s="81" t="s">
        <v>68</v>
      </c>
      <c r="H21" s="82" t="s">
        <v>69</v>
      </c>
      <c r="I21" s="81" t="s">
        <v>70</v>
      </c>
      <c r="J21" s="81" t="s">
        <v>71</v>
      </c>
      <c r="K21" s="81" t="s">
        <v>72</v>
      </c>
      <c r="N21" s="59"/>
      <c r="O21" s="63"/>
    </row>
    <row r="22" spans="2:15" ht="15" hidden="1" outlineLevel="1" thickBot="1">
      <c r="B22" s="64"/>
      <c r="C22" s="9"/>
      <c r="D22" s="9"/>
      <c r="E22" s="9"/>
      <c r="G22" s="81"/>
      <c r="H22" s="82"/>
      <c r="I22" s="81"/>
      <c r="J22" s="81"/>
      <c r="K22" s="81"/>
      <c r="N22" s="59"/>
      <c r="O22" s="63"/>
    </row>
    <row r="23" spans="2:15" ht="15" hidden="1" outlineLevel="1" thickBot="1">
      <c r="B23" s="64"/>
      <c r="C23" s="30" t="s">
        <v>136</v>
      </c>
      <c r="D23" s="9"/>
      <c r="E23" s="3" t="s">
        <v>409</v>
      </c>
      <c r="G23" s="4">
        <f>G25*(12*$G$26)</f>
        <v>0</v>
      </c>
      <c r="H23" s="4">
        <f>H25*(12*$G$26)</f>
        <v>0</v>
      </c>
      <c r="I23" s="4">
        <f>I25*(12*$G$26)</f>
        <v>0</v>
      </c>
      <c r="J23" s="4">
        <f>J25*(12*$G$26)</f>
        <v>0</v>
      </c>
      <c r="K23" s="4">
        <f>K25*(12*$G$26)</f>
        <v>0</v>
      </c>
      <c r="L23" s="17" t="s">
        <v>410</v>
      </c>
      <c r="M23" s="17"/>
      <c r="N23" s="50" t="s">
        <v>411</v>
      </c>
      <c r="O23" s="63"/>
    </row>
    <row r="24" spans="2:15" hidden="1" outlineLevel="2">
      <c r="B24" s="64"/>
      <c r="C24" s="30"/>
      <c r="D24" s="59"/>
      <c r="E24" s="59"/>
      <c r="G24" s="59"/>
      <c r="J24" s="59"/>
      <c r="K24" s="59"/>
      <c r="L24" s="17"/>
      <c r="M24" s="17"/>
      <c r="N24" s="59"/>
      <c r="O24" s="63"/>
    </row>
    <row r="25" spans="2:15" hidden="1" outlineLevel="2">
      <c r="B25" s="64"/>
      <c r="C25" s="30"/>
      <c r="D25" s="59"/>
      <c r="E25" s="9" t="s">
        <v>412</v>
      </c>
      <c r="G25" s="116">
        <v>0</v>
      </c>
      <c r="H25" s="116">
        <v>0</v>
      </c>
      <c r="I25" s="116">
        <v>0</v>
      </c>
      <c r="J25" s="116">
        <v>0</v>
      </c>
      <c r="K25" s="116">
        <v>0</v>
      </c>
      <c r="L25" s="17" t="s">
        <v>413</v>
      </c>
      <c r="M25" s="17"/>
      <c r="N25" s="31"/>
      <c r="O25" s="63"/>
    </row>
    <row r="26" spans="2:15" hidden="1" outlineLevel="2">
      <c r="B26" s="64"/>
      <c r="C26" s="30"/>
      <c r="E26" s="9" t="s">
        <v>414</v>
      </c>
      <c r="G26" s="113">
        <v>0</v>
      </c>
      <c r="L26" s="87" t="s">
        <v>415</v>
      </c>
      <c r="M26" s="87"/>
      <c r="O26" s="63"/>
    </row>
    <row r="27" spans="2:15" ht="15" hidden="1" outlineLevel="1" thickBot="1">
      <c r="B27" s="64"/>
      <c r="C27" s="59"/>
      <c r="D27" s="59"/>
      <c r="E27" s="59"/>
      <c r="G27" s="59"/>
      <c r="J27" s="59"/>
      <c r="K27" s="59"/>
      <c r="L27" s="103"/>
      <c r="M27" s="103"/>
      <c r="N27" s="50"/>
      <c r="O27" s="63"/>
    </row>
    <row r="28" spans="2:15" ht="15" hidden="1" outlineLevel="1" thickBot="1">
      <c r="B28" s="64"/>
      <c r="C28" s="30" t="s">
        <v>138</v>
      </c>
      <c r="E28" s="3" t="s">
        <v>190</v>
      </c>
      <c r="G28" s="4">
        <f>-($G$30*G25)</f>
        <v>0</v>
      </c>
      <c r="H28" s="4">
        <f t="shared" ref="H28:K28" si="3">-($G$30*H25)</f>
        <v>0</v>
      </c>
      <c r="I28" s="4">
        <f t="shared" si="3"/>
        <v>0</v>
      </c>
      <c r="J28" s="4">
        <f t="shared" si="3"/>
        <v>0</v>
      </c>
      <c r="K28" s="4">
        <f t="shared" si="3"/>
        <v>0</v>
      </c>
      <c r="L28" s="103"/>
      <c r="M28" s="87"/>
      <c r="N28" s="50" t="s">
        <v>416</v>
      </c>
      <c r="O28" s="63"/>
    </row>
    <row r="29" spans="2:15" hidden="1" outlineLevel="2">
      <c r="B29" s="64"/>
      <c r="C29" s="30"/>
      <c r="L29" s="87"/>
      <c r="M29" s="87"/>
      <c r="O29" s="63"/>
    </row>
    <row r="30" spans="2:15" hidden="1" outlineLevel="2">
      <c r="B30" s="64"/>
      <c r="C30" s="30"/>
      <c r="E30" s="9" t="s">
        <v>417</v>
      </c>
      <c r="G30" s="113">
        <v>0</v>
      </c>
      <c r="H30" s="62"/>
      <c r="I30" s="62"/>
      <c r="J30" s="62"/>
      <c r="K30" s="62"/>
      <c r="L30" s="17" t="s">
        <v>418</v>
      </c>
      <c r="M30" s="17"/>
      <c r="N30" s="31"/>
      <c r="O30" s="63"/>
    </row>
    <row r="31" spans="2:15" ht="12.6" hidden="1" customHeight="1" outlineLevel="1" thickBot="1">
      <c r="B31" s="64"/>
      <c r="C31" s="30"/>
      <c r="D31" s="59"/>
      <c r="E31" s="59"/>
      <c r="G31" s="59"/>
      <c r="J31" s="59"/>
      <c r="K31" s="59"/>
      <c r="L31" s="103"/>
      <c r="M31" s="103"/>
      <c r="N31" s="50"/>
      <c r="O31" s="63"/>
    </row>
    <row r="32" spans="2:15" ht="15" hidden="1" outlineLevel="1" thickBot="1">
      <c r="B32" s="64"/>
      <c r="C32" s="30"/>
      <c r="D32" s="59"/>
      <c r="E32" s="3" t="s">
        <v>191</v>
      </c>
      <c r="G32" s="4">
        <f>-($G$34*G25)</f>
        <v>0</v>
      </c>
      <c r="H32" s="4">
        <f t="shared" ref="H32:K32" si="4">-($G$34*H25)</f>
        <v>0</v>
      </c>
      <c r="I32" s="4">
        <f t="shared" si="4"/>
        <v>0</v>
      </c>
      <c r="J32" s="4">
        <f t="shared" si="4"/>
        <v>0</v>
      </c>
      <c r="K32" s="4">
        <f t="shared" si="4"/>
        <v>0</v>
      </c>
      <c r="L32" s="103"/>
      <c r="M32" s="17"/>
      <c r="N32" s="50" t="s">
        <v>419</v>
      </c>
      <c r="O32" s="63"/>
    </row>
    <row r="33" spans="2:15" hidden="1" outlineLevel="2">
      <c r="B33" s="64"/>
      <c r="C33" s="30"/>
      <c r="O33" s="63"/>
    </row>
    <row r="34" spans="2:15" hidden="1" outlineLevel="2">
      <c r="B34" s="64"/>
      <c r="C34" s="30"/>
      <c r="D34" s="59"/>
      <c r="E34" s="9" t="s">
        <v>420</v>
      </c>
      <c r="G34" s="113">
        <v>0</v>
      </c>
      <c r="H34" s="62"/>
      <c r="I34" s="62"/>
      <c r="J34" s="62"/>
      <c r="K34" s="62"/>
      <c r="L34" s="103"/>
      <c r="M34" s="103"/>
      <c r="O34" s="63"/>
    </row>
    <row r="35" spans="2:15" ht="15" hidden="1" outlineLevel="1" thickBot="1">
      <c r="B35" s="64"/>
      <c r="C35" s="30"/>
      <c r="D35" s="59"/>
      <c r="E35" s="59"/>
      <c r="G35" s="59"/>
      <c r="J35" s="59"/>
      <c r="K35" s="59"/>
      <c r="L35" s="103"/>
      <c r="M35" s="103"/>
      <c r="N35" s="50"/>
      <c r="O35" s="63"/>
    </row>
    <row r="36" spans="2:15" ht="15" hidden="1" outlineLevel="1" thickBot="1">
      <c r="B36" s="64"/>
      <c r="C36" s="30"/>
      <c r="D36" s="59"/>
      <c r="E36" s="3" t="s">
        <v>192</v>
      </c>
      <c r="G36" s="4">
        <f>G38*(G39*'General inputs'!D38)</f>
        <v>0</v>
      </c>
      <c r="H36" s="4">
        <f>H38*(H39*'General inputs'!E38)</f>
        <v>0</v>
      </c>
      <c r="I36" s="4">
        <f>I38*(I39*'General inputs'!F38)</f>
        <v>0</v>
      </c>
      <c r="J36" s="4">
        <f>J38*(J39*'General inputs'!G38)</f>
        <v>0</v>
      </c>
      <c r="K36" s="4">
        <f>K38*(K39*'General inputs'!H38)</f>
        <v>0</v>
      </c>
      <c r="L36" s="103"/>
      <c r="M36" s="17"/>
      <c r="N36" s="50" t="s">
        <v>421</v>
      </c>
      <c r="O36" s="63"/>
    </row>
    <row r="37" spans="2:15" hidden="1" outlineLevel="3">
      <c r="B37" s="64"/>
      <c r="C37" s="30"/>
      <c r="D37" s="59"/>
      <c r="E37" s="5"/>
      <c r="G37" s="7"/>
      <c r="J37" s="59"/>
      <c r="K37" s="59"/>
      <c r="L37" s="103"/>
      <c r="M37" s="103"/>
      <c r="N37" s="50"/>
      <c r="O37" s="63"/>
    </row>
    <row r="38" spans="2:15" hidden="1" outlineLevel="3">
      <c r="B38" s="64"/>
      <c r="C38" s="30"/>
      <c r="D38" s="59"/>
      <c r="E38" s="73" t="s">
        <v>422</v>
      </c>
      <c r="G38" s="78">
        <f>(1/'General inputs'!$D$31)*'5. Product as a Service'!G25</f>
        <v>0</v>
      </c>
      <c r="H38" s="78">
        <f>(1/'General inputs'!$D$31)*'5. Product as a Service'!H25</f>
        <v>0</v>
      </c>
      <c r="I38" s="78">
        <f>(1/'General inputs'!$D$31)*'5. Product as a Service'!I25</f>
        <v>0</v>
      </c>
      <c r="J38" s="78">
        <f>(1/'General inputs'!$D$31)*'5. Product as a Service'!J25</f>
        <v>0</v>
      </c>
      <c r="K38" s="78">
        <f>(1/'General inputs'!$D$31)*'5. Product as a Service'!K25</f>
        <v>0</v>
      </c>
      <c r="L38" s="17" t="s">
        <v>423</v>
      </c>
      <c r="M38" s="17"/>
      <c r="N38" s="50" t="s">
        <v>424</v>
      </c>
      <c r="O38" s="63"/>
    </row>
    <row r="39" spans="2:15" hidden="1" outlineLevel="3">
      <c r="B39" s="64"/>
      <c r="C39" s="30"/>
      <c r="D39" s="59"/>
      <c r="E39" s="73" t="s">
        <v>425</v>
      </c>
      <c r="G39" s="110">
        <v>0</v>
      </c>
      <c r="H39" s="110">
        <v>0</v>
      </c>
      <c r="I39" s="110">
        <v>0</v>
      </c>
      <c r="J39" s="110">
        <v>0</v>
      </c>
      <c r="K39" s="110">
        <v>0</v>
      </c>
      <c r="L39" s="103"/>
      <c r="M39" s="17"/>
      <c r="N39" s="50"/>
      <c r="O39" s="63"/>
    </row>
    <row r="40" spans="2:15" ht="15" hidden="1" outlineLevel="1" collapsed="1" thickBot="1">
      <c r="B40" s="64"/>
      <c r="C40" s="30"/>
      <c r="D40" s="59"/>
      <c r="E40" s="6"/>
      <c r="G40" s="7"/>
      <c r="J40" s="59"/>
      <c r="K40" s="59"/>
      <c r="L40" s="103"/>
      <c r="M40" s="103"/>
      <c r="N40" s="31"/>
      <c r="O40" s="63"/>
    </row>
    <row r="41" spans="2:15" ht="15" hidden="1" outlineLevel="1" thickBot="1">
      <c r="B41" s="64"/>
      <c r="C41" s="30"/>
      <c r="D41" s="59"/>
      <c r="E41" s="3" t="s">
        <v>142</v>
      </c>
      <c r="G41" s="111">
        <v>0</v>
      </c>
      <c r="H41" s="111">
        <v>0</v>
      </c>
      <c r="I41" s="111">
        <v>0</v>
      </c>
      <c r="J41" s="111">
        <v>0</v>
      </c>
      <c r="K41" s="111">
        <v>0</v>
      </c>
      <c r="L41" s="17" t="s">
        <v>276</v>
      </c>
      <c r="M41" s="103"/>
      <c r="N41" s="31"/>
      <c r="O41" s="63"/>
    </row>
    <row r="42" spans="2:15" ht="15" hidden="1" outlineLevel="1" thickBot="1">
      <c r="B42" s="64"/>
      <c r="C42" s="6"/>
      <c r="D42" s="59"/>
      <c r="E42" s="6"/>
      <c r="G42" s="7"/>
      <c r="J42" s="59"/>
      <c r="K42" s="59"/>
      <c r="L42" s="103"/>
      <c r="M42" s="103"/>
      <c r="N42" s="31"/>
      <c r="O42" s="63"/>
    </row>
    <row r="43" spans="2:15" ht="15" hidden="1" outlineLevel="1" thickBot="1">
      <c r="B43" s="64"/>
      <c r="C43" s="30" t="s">
        <v>143</v>
      </c>
      <c r="D43" s="59"/>
      <c r="E43" s="3" t="s">
        <v>165</v>
      </c>
      <c r="G43" s="113">
        <v>0</v>
      </c>
      <c r="H43" s="113">
        <v>0</v>
      </c>
      <c r="I43" s="113">
        <v>0</v>
      </c>
      <c r="J43" s="113">
        <v>0</v>
      </c>
      <c r="K43" s="113">
        <v>0</v>
      </c>
      <c r="L43" s="17" t="s">
        <v>312</v>
      </c>
      <c r="M43" s="17"/>
      <c r="N43" s="31"/>
      <c r="O43" s="63"/>
    </row>
    <row r="44" spans="2:15" ht="15" hidden="1" outlineLevel="1" thickBot="1">
      <c r="B44" s="64"/>
      <c r="C44" s="30"/>
      <c r="D44" s="59"/>
      <c r="E44" s="9"/>
      <c r="G44" s="7"/>
      <c r="J44" s="59"/>
      <c r="K44" s="59"/>
      <c r="L44" s="103"/>
      <c r="M44" s="103"/>
      <c r="N44" s="31"/>
      <c r="O44" s="63"/>
    </row>
    <row r="45" spans="2:15" ht="15" hidden="1" outlineLevel="1" thickBot="1">
      <c r="B45" s="64"/>
      <c r="C45" s="30"/>
      <c r="D45" s="59"/>
      <c r="E45" s="3" t="s">
        <v>193</v>
      </c>
      <c r="G45" s="4">
        <f>'General inputs'!$D$41*'5. Product as a Service'!G25</f>
        <v>0</v>
      </c>
      <c r="H45" s="4">
        <f>'General inputs'!$D$41*'5. Product as a Service'!H25</f>
        <v>0</v>
      </c>
      <c r="I45" s="4">
        <f>'General inputs'!$D$41*'5. Product as a Service'!I25</f>
        <v>0</v>
      </c>
      <c r="J45" s="4">
        <f>'General inputs'!$D$41*'5. Product as a Service'!J25</f>
        <v>0</v>
      </c>
      <c r="K45" s="4">
        <f>'General inputs'!$D$41*'5. Product as a Service'!K25</f>
        <v>0</v>
      </c>
      <c r="L45" s="17" t="s">
        <v>426</v>
      </c>
      <c r="M45" s="17"/>
      <c r="N45" s="31" t="s">
        <v>427</v>
      </c>
      <c r="O45" s="63"/>
    </row>
    <row r="46" spans="2:15" ht="15" hidden="1" outlineLevel="1" thickBot="1">
      <c r="B46" s="64"/>
      <c r="C46" s="30"/>
      <c r="D46" s="59"/>
      <c r="E46" s="59"/>
      <c r="G46" s="59"/>
      <c r="J46" s="59"/>
      <c r="K46" s="59"/>
      <c r="L46" s="103"/>
      <c r="M46" s="103"/>
      <c r="N46" s="50"/>
      <c r="O46" s="63"/>
    </row>
    <row r="47" spans="2:15" ht="15" hidden="1" outlineLevel="1" thickBot="1">
      <c r="B47" s="64"/>
      <c r="C47" s="30"/>
      <c r="D47" s="59"/>
      <c r="E47" s="3" t="s">
        <v>146</v>
      </c>
      <c r="G47" s="113">
        <v>0</v>
      </c>
      <c r="H47" s="113">
        <v>0</v>
      </c>
      <c r="I47" s="113">
        <v>0</v>
      </c>
      <c r="J47" s="113">
        <v>0</v>
      </c>
      <c r="K47" s="113">
        <v>0</v>
      </c>
      <c r="L47" s="17" t="s">
        <v>428</v>
      </c>
      <c r="M47" s="17"/>
      <c r="N47" s="50"/>
      <c r="O47" s="63"/>
    </row>
    <row r="48" spans="2:15" ht="15" hidden="1" outlineLevel="1" thickBot="1">
      <c r="B48" s="64"/>
      <c r="C48" s="30"/>
      <c r="D48" s="59"/>
      <c r="E48" s="76"/>
      <c r="G48" s="59"/>
      <c r="J48" s="59"/>
      <c r="K48" s="59"/>
      <c r="L48" s="103"/>
      <c r="M48" s="103"/>
      <c r="N48" s="50"/>
      <c r="O48" s="63"/>
    </row>
    <row r="49" spans="2:15" ht="15" hidden="1" outlineLevel="1" thickBot="1">
      <c r="B49" s="64"/>
      <c r="C49" s="30"/>
      <c r="D49" s="59"/>
      <c r="E49" s="3" t="s">
        <v>147</v>
      </c>
      <c r="G49" s="113">
        <v>0</v>
      </c>
      <c r="H49" s="113">
        <v>0</v>
      </c>
      <c r="I49" s="113">
        <v>0</v>
      </c>
      <c r="J49" s="113">
        <v>0</v>
      </c>
      <c r="K49" s="113">
        <v>0</v>
      </c>
      <c r="L49" s="17" t="s">
        <v>280</v>
      </c>
      <c r="M49" s="103"/>
      <c r="N49" s="50"/>
      <c r="O49" s="63"/>
    </row>
    <row r="50" spans="2:15" hidden="1" outlineLevel="1">
      <c r="B50" s="64"/>
      <c r="C50" s="6"/>
      <c r="D50" s="59"/>
      <c r="E50" s="76"/>
      <c r="G50" s="59"/>
      <c r="J50" s="59"/>
      <c r="K50" s="59"/>
      <c r="L50" s="103"/>
      <c r="M50" s="103"/>
      <c r="N50" s="50"/>
      <c r="O50" s="63"/>
    </row>
    <row r="51" spans="2:15" hidden="1" outlineLevel="1">
      <c r="B51" s="64"/>
      <c r="C51" s="6"/>
      <c r="D51" s="59"/>
      <c r="E51" s="76"/>
      <c r="G51" s="59"/>
      <c r="J51" s="59"/>
      <c r="K51" s="59"/>
      <c r="L51" s="103"/>
      <c r="M51" s="103"/>
      <c r="N51" s="50"/>
      <c r="O51" s="63"/>
    </row>
    <row r="52" spans="2:15" collapsed="1">
      <c r="B52" s="64"/>
      <c r="C52" s="88" t="s">
        <v>429</v>
      </c>
      <c r="D52" s="89"/>
      <c r="E52" s="90"/>
      <c r="F52" s="90"/>
      <c r="G52" s="90"/>
      <c r="H52" s="90"/>
      <c r="I52" s="90"/>
      <c r="J52" s="90"/>
      <c r="K52" s="90"/>
      <c r="L52" s="104"/>
      <c r="M52" s="104"/>
      <c r="N52" s="90"/>
      <c r="O52" s="63"/>
    </row>
    <row r="53" spans="2:15">
      <c r="B53" s="64"/>
      <c r="C53" s="59"/>
      <c r="D53" s="59"/>
      <c r="E53" s="59"/>
      <c r="L53" s="103"/>
      <c r="M53" s="103"/>
      <c r="N53" s="59"/>
      <c r="O53" s="63"/>
    </row>
    <row r="54" spans="2:15" ht="229.9" customHeight="1">
      <c r="B54" s="64"/>
      <c r="C54" s="59"/>
      <c r="D54" s="59"/>
      <c r="E54" s="59"/>
      <c r="L54" s="103"/>
      <c r="M54" s="103"/>
      <c r="N54" s="59"/>
      <c r="O54" s="63"/>
    </row>
    <row r="55" spans="2:15">
      <c r="B55" s="64"/>
      <c r="C55" s="59"/>
      <c r="D55" s="59"/>
      <c r="E55" s="59"/>
      <c r="L55" s="103"/>
      <c r="M55" s="103"/>
      <c r="N55" s="59"/>
      <c r="O55" s="63"/>
    </row>
    <row r="56" spans="2:15">
      <c r="B56" s="64"/>
      <c r="E56" s="59"/>
      <c r="G56" s="81" t="s">
        <v>68</v>
      </c>
      <c r="H56" s="82" t="s">
        <v>69</v>
      </c>
      <c r="I56" s="81" t="s">
        <v>70</v>
      </c>
      <c r="J56" s="81" t="s">
        <v>71</v>
      </c>
      <c r="K56" s="81" t="s">
        <v>72</v>
      </c>
      <c r="L56" s="103"/>
      <c r="M56" s="103"/>
      <c r="N56" s="59"/>
      <c r="O56" s="63"/>
    </row>
    <row r="57" spans="2:15">
      <c r="B57" s="64"/>
      <c r="E57" s="81" t="s">
        <v>73</v>
      </c>
      <c r="F57" s="9"/>
      <c r="G57" s="4">
        <f>G66</f>
        <v>0</v>
      </c>
      <c r="H57" s="4">
        <f t="shared" ref="H57:K57" si="5">H66</f>
        <v>0</v>
      </c>
      <c r="I57" s="4">
        <f t="shared" si="5"/>
        <v>0</v>
      </c>
      <c r="J57" s="4">
        <f t="shared" si="5"/>
        <v>0</v>
      </c>
      <c r="K57" s="4">
        <f t="shared" si="5"/>
        <v>0</v>
      </c>
      <c r="L57" s="103"/>
      <c r="M57" s="103"/>
      <c r="N57" s="59"/>
      <c r="O57" s="63"/>
    </row>
    <row r="58" spans="2:15">
      <c r="B58" s="64"/>
      <c r="E58" s="81" t="s">
        <v>74</v>
      </c>
      <c r="F58" s="9"/>
      <c r="G58" s="4">
        <f>G66+G72+G76+G80-G85</f>
        <v>0</v>
      </c>
      <c r="H58" s="4">
        <f t="shared" ref="H58:K58" si="6">H66+H72+H76+H80-H85</f>
        <v>0</v>
      </c>
      <c r="I58" s="4">
        <f t="shared" si="6"/>
        <v>0</v>
      </c>
      <c r="J58" s="4">
        <f t="shared" si="6"/>
        <v>0</v>
      </c>
      <c r="K58" s="4">
        <f t="shared" si="6"/>
        <v>0</v>
      </c>
      <c r="L58" s="103"/>
      <c r="M58" s="103"/>
      <c r="N58" s="59"/>
      <c r="O58" s="63"/>
    </row>
    <row r="59" spans="2:15">
      <c r="B59" s="64"/>
      <c r="C59" s="9"/>
      <c r="D59" s="9"/>
      <c r="E59" s="81" t="s">
        <v>80</v>
      </c>
      <c r="F59" s="9"/>
      <c r="G59" s="4">
        <f>-(G87+G89+G91+G93)</f>
        <v>0</v>
      </c>
      <c r="H59" s="4">
        <f t="shared" ref="H59:K59" si="7">-(H87+H89+H91+H93)</f>
        <v>0</v>
      </c>
      <c r="I59" s="4">
        <f t="shared" si="7"/>
        <v>0</v>
      </c>
      <c r="J59" s="4">
        <f t="shared" si="7"/>
        <v>0</v>
      </c>
      <c r="K59" s="4">
        <f t="shared" si="7"/>
        <v>0</v>
      </c>
      <c r="L59" s="103"/>
      <c r="M59" s="103"/>
      <c r="N59" s="59"/>
      <c r="O59" s="63"/>
    </row>
    <row r="60" spans="2:15">
      <c r="B60" s="64"/>
      <c r="C60" s="9"/>
      <c r="D60" s="9"/>
      <c r="E60" s="8"/>
      <c r="F60" s="9"/>
      <c r="L60" s="103"/>
      <c r="M60" s="103"/>
      <c r="N60" s="59"/>
      <c r="O60" s="63"/>
    </row>
    <row r="61" spans="2:15">
      <c r="B61" s="64"/>
      <c r="C61" s="9"/>
      <c r="D61" s="9"/>
      <c r="E61" s="81" t="s">
        <v>76</v>
      </c>
      <c r="F61" s="5"/>
      <c r="G61" s="78" t="str">
        <f>IF(G58&gt;-G59,G56,IF(G58+H58&gt;-(G59+H59),H56,IF(G58+H58+I58&gt;-(G59+H59+I59),I56,IF(G58+H58+I58+J58&gt;-(G59+H59+J59),J56,IF(G58+H58+I58+J58+K58&gt;-(G59+H59+I59+J59+K59),K56,"&gt; 5 years")))))</f>
        <v>&gt; 5 years</v>
      </c>
      <c r="J61" s="59"/>
      <c r="K61" s="59"/>
      <c r="L61" s="103"/>
      <c r="M61" s="103"/>
      <c r="N61" s="59"/>
      <c r="O61" s="63"/>
    </row>
    <row r="62" spans="2:15">
      <c r="B62" s="64"/>
      <c r="C62" s="9"/>
      <c r="D62" s="9"/>
      <c r="E62" s="9"/>
      <c r="G62" s="9"/>
      <c r="J62" s="59"/>
      <c r="K62" s="59"/>
      <c r="L62" s="103"/>
      <c r="M62" s="103"/>
      <c r="N62" s="59"/>
      <c r="O62" s="63"/>
    </row>
    <row r="63" spans="2:15" hidden="1" outlineLevel="1">
      <c r="B63" s="64"/>
      <c r="C63" s="30" t="s">
        <v>134</v>
      </c>
      <c r="D63" s="9"/>
      <c r="E63" s="30" t="s">
        <v>135</v>
      </c>
      <c r="G63" s="213" t="s">
        <v>199</v>
      </c>
      <c r="H63" s="213"/>
      <c r="I63" s="213"/>
      <c r="J63" s="213"/>
      <c r="K63" s="213"/>
      <c r="N63" s="59"/>
      <c r="O63" s="63"/>
    </row>
    <row r="64" spans="2:15" hidden="1" outlineLevel="1">
      <c r="B64" s="64"/>
      <c r="C64" s="9"/>
      <c r="D64" s="9"/>
      <c r="E64" s="9"/>
      <c r="G64" s="81" t="s">
        <v>68</v>
      </c>
      <c r="H64" s="82" t="s">
        <v>69</v>
      </c>
      <c r="I64" s="81" t="s">
        <v>70</v>
      </c>
      <c r="J64" s="81" t="s">
        <v>71</v>
      </c>
      <c r="K64" s="81" t="s">
        <v>72</v>
      </c>
      <c r="N64" s="59"/>
      <c r="O64" s="63"/>
    </row>
    <row r="65" spans="2:15" ht="15" hidden="1" outlineLevel="1" thickBot="1">
      <c r="B65" s="64"/>
      <c r="C65" s="9"/>
      <c r="D65" s="9"/>
      <c r="E65" s="9"/>
      <c r="G65" s="81"/>
      <c r="H65" s="82"/>
      <c r="I65" s="81"/>
      <c r="J65" s="81"/>
      <c r="K65" s="81"/>
      <c r="N65" s="59"/>
      <c r="O65" s="63"/>
    </row>
    <row r="66" spans="2:15" ht="15" hidden="1" outlineLevel="1" thickBot="1">
      <c r="B66" s="64"/>
      <c r="C66" s="30" t="s">
        <v>136</v>
      </c>
      <c r="D66" s="59"/>
      <c r="E66" s="3" t="s">
        <v>430</v>
      </c>
      <c r="G66" s="4">
        <f>(G68*$G$69)*$G$70</f>
        <v>0</v>
      </c>
      <c r="H66" s="4">
        <f t="shared" ref="H66:K66" si="8">(H68*$G$69)*$G$70</f>
        <v>0</v>
      </c>
      <c r="I66" s="4">
        <f t="shared" si="8"/>
        <v>0</v>
      </c>
      <c r="J66" s="4">
        <f t="shared" si="8"/>
        <v>0</v>
      </c>
      <c r="K66" s="4">
        <f t="shared" si="8"/>
        <v>0</v>
      </c>
      <c r="L66" s="17" t="s">
        <v>431</v>
      </c>
      <c r="M66" s="103"/>
      <c r="N66" s="59"/>
      <c r="O66" s="63"/>
    </row>
    <row r="67" spans="2:15" hidden="1" outlineLevel="2">
      <c r="B67" s="64"/>
      <c r="C67" s="30"/>
      <c r="D67" s="59"/>
      <c r="E67" s="59"/>
      <c r="G67" s="59"/>
      <c r="J67" s="59"/>
      <c r="K67" s="59"/>
      <c r="L67" s="103"/>
      <c r="M67" s="103"/>
      <c r="N67" s="59"/>
      <c r="O67" s="63"/>
    </row>
    <row r="68" spans="2:15" hidden="1" outlineLevel="2">
      <c r="B68" s="64"/>
      <c r="C68" s="30"/>
      <c r="D68" s="59"/>
      <c r="E68" s="9" t="s">
        <v>432</v>
      </c>
      <c r="G68" s="116">
        <v>0</v>
      </c>
      <c r="H68" s="116">
        <v>0</v>
      </c>
      <c r="I68" s="116">
        <v>0</v>
      </c>
      <c r="J68" s="116">
        <v>0</v>
      </c>
      <c r="K68" s="116">
        <v>0</v>
      </c>
      <c r="L68" s="17" t="s">
        <v>433</v>
      </c>
      <c r="M68" s="17"/>
      <c r="N68" s="50" t="s">
        <v>434</v>
      </c>
      <c r="O68" s="63"/>
    </row>
    <row r="69" spans="2:15" hidden="1" outlineLevel="2">
      <c r="B69" s="64"/>
      <c r="C69" s="30"/>
      <c r="D69" s="59"/>
      <c r="E69" s="9" t="s">
        <v>435</v>
      </c>
      <c r="G69" s="116">
        <v>0</v>
      </c>
      <c r="J69" s="59"/>
      <c r="K69" s="59"/>
      <c r="L69" s="17" t="s">
        <v>436</v>
      </c>
      <c r="M69" s="17"/>
      <c r="N69" s="59"/>
      <c r="O69" s="63"/>
    </row>
    <row r="70" spans="2:15" hidden="1" outlineLevel="2">
      <c r="B70" s="64"/>
      <c r="C70" s="30"/>
      <c r="D70" s="59"/>
      <c r="E70" s="9" t="s">
        <v>437</v>
      </c>
      <c r="G70" s="113">
        <v>0</v>
      </c>
      <c r="J70" s="59"/>
      <c r="K70" s="59"/>
      <c r="L70" s="87" t="s">
        <v>438</v>
      </c>
      <c r="M70" s="87"/>
      <c r="N70" s="59"/>
      <c r="O70" s="63"/>
    </row>
    <row r="71" spans="2:15" ht="15" hidden="1" outlineLevel="1" thickBot="1">
      <c r="B71" s="64"/>
      <c r="C71" s="59"/>
      <c r="D71" s="59"/>
      <c r="E71" s="59"/>
      <c r="G71" s="59"/>
      <c r="J71" s="59"/>
      <c r="K71" s="59"/>
      <c r="L71" s="103"/>
      <c r="M71" s="103"/>
      <c r="N71" s="50"/>
      <c r="O71" s="63"/>
    </row>
    <row r="72" spans="2:15" ht="15" hidden="1" outlineLevel="1" thickBot="1">
      <c r="B72" s="64"/>
      <c r="C72" s="30" t="s">
        <v>138</v>
      </c>
      <c r="E72" s="3" t="s">
        <v>190</v>
      </c>
      <c r="G72" s="4">
        <f>-($G$74*G68)</f>
        <v>0</v>
      </c>
      <c r="H72" s="4">
        <f t="shared" ref="H72:K72" si="9">-($G$74*H68)</f>
        <v>0</v>
      </c>
      <c r="I72" s="4">
        <f t="shared" si="9"/>
        <v>0</v>
      </c>
      <c r="J72" s="4">
        <f t="shared" si="9"/>
        <v>0</v>
      </c>
      <c r="K72" s="4">
        <f t="shared" si="9"/>
        <v>0</v>
      </c>
      <c r="L72" s="87" t="s">
        <v>439</v>
      </c>
      <c r="M72" s="87"/>
      <c r="N72" s="50" t="s">
        <v>416</v>
      </c>
      <c r="O72" s="63"/>
    </row>
    <row r="73" spans="2:15" hidden="1" outlineLevel="2">
      <c r="B73" s="64"/>
      <c r="C73" s="30"/>
      <c r="L73" s="87"/>
      <c r="M73" s="87"/>
      <c r="O73" s="63"/>
    </row>
    <row r="74" spans="2:15" hidden="1" outlineLevel="2">
      <c r="B74" s="64"/>
      <c r="C74" s="30"/>
      <c r="E74" s="9" t="s">
        <v>417</v>
      </c>
      <c r="G74" s="113">
        <v>0</v>
      </c>
      <c r="H74" s="62"/>
      <c r="I74" s="62"/>
      <c r="J74" s="62"/>
      <c r="K74" s="62"/>
      <c r="L74" s="17" t="s">
        <v>418</v>
      </c>
      <c r="M74" s="17"/>
      <c r="N74" s="31"/>
      <c r="O74" s="63"/>
    </row>
    <row r="75" spans="2:15" ht="15" hidden="1" outlineLevel="1" thickBot="1">
      <c r="B75" s="64"/>
      <c r="C75" s="30"/>
      <c r="D75" s="59"/>
      <c r="E75" s="59"/>
      <c r="G75" s="59"/>
      <c r="J75" s="59"/>
      <c r="K75" s="59"/>
      <c r="L75" s="103"/>
      <c r="M75" s="103"/>
      <c r="N75" s="50"/>
      <c r="O75" s="63"/>
    </row>
    <row r="76" spans="2:15" ht="15" hidden="1" outlineLevel="1" thickBot="1">
      <c r="B76" s="64"/>
      <c r="C76" s="30"/>
      <c r="D76" s="59"/>
      <c r="E76" s="3" t="s">
        <v>191</v>
      </c>
      <c r="G76" s="4">
        <f>-($G$78*G68)</f>
        <v>0</v>
      </c>
      <c r="H76" s="4">
        <f t="shared" ref="H76:K76" si="10">-($G$78*H68)</f>
        <v>0</v>
      </c>
      <c r="I76" s="4">
        <f t="shared" si="10"/>
        <v>0</v>
      </c>
      <c r="J76" s="4">
        <f t="shared" si="10"/>
        <v>0</v>
      </c>
      <c r="K76" s="4">
        <f t="shared" si="10"/>
        <v>0</v>
      </c>
      <c r="L76" s="17" t="s">
        <v>440</v>
      </c>
      <c r="M76" s="17"/>
      <c r="N76" s="50" t="s">
        <v>419</v>
      </c>
      <c r="O76" s="63"/>
    </row>
    <row r="77" spans="2:15" hidden="1" outlineLevel="2">
      <c r="B77" s="64"/>
      <c r="C77" s="30"/>
      <c r="O77" s="63"/>
    </row>
    <row r="78" spans="2:15" hidden="1" outlineLevel="2">
      <c r="B78" s="64"/>
      <c r="C78" s="30"/>
      <c r="D78" s="59"/>
      <c r="E78" s="9" t="s">
        <v>420</v>
      </c>
      <c r="G78" s="113">
        <v>0</v>
      </c>
      <c r="H78" s="62"/>
      <c r="I78" s="62"/>
      <c r="J78" s="62"/>
      <c r="K78" s="62"/>
      <c r="L78" s="103"/>
      <c r="M78" s="103"/>
      <c r="O78" s="63"/>
    </row>
    <row r="79" spans="2:15" ht="15" hidden="1" outlineLevel="1" thickBot="1">
      <c r="B79" s="64"/>
      <c r="C79" s="30"/>
      <c r="D79" s="59"/>
      <c r="E79" s="59"/>
      <c r="G79" s="59"/>
      <c r="J79" s="59"/>
      <c r="K79" s="59"/>
      <c r="L79" s="103"/>
      <c r="M79" s="103"/>
      <c r="N79" s="50"/>
      <c r="O79" s="63"/>
    </row>
    <row r="80" spans="2:15" ht="15" hidden="1" outlineLevel="1" thickBot="1">
      <c r="B80" s="64"/>
      <c r="C80" s="30"/>
      <c r="D80" s="59"/>
      <c r="E80" s="3" t="s">
        <v>192</v>
      </c>
      <c r="G80" s="4">
        <f>G82*(G83*'General inputs'!D38)</f>
        <v>0</v>
      </c>
      <c r="H80" s="4">
        <f>H82*(H83*'General inputs'!E38)</f>
        <v>0</v>
      </c>
      <c r="I80" s="4">
        <f>I82*(I83*'General inputs'!F38)</f>
        <v>0</v>
      </c>
      <c r="J80" s="4">
        <f>J82*(J83*'General inputs'!G38)</f>
        <v>0</v>
      </c>
      <c r="K80" s="4">
        <f>K82*(K83*'General inputs'!H38)</f>
        <v>0</v>
      </c>
      <c r="L80" s="17" t="s">
        <v>441</v>
      </c>
      <c r="M80" s="17"/>
      <c r="N80" s="50" t="s">
        <v>442</v>
      </c>
      <c r="O80" s="63"/>
    </row>
    <row r="81" spans="2:15" hidden="1" outlineLevel="2">
      <c r="B81" s="64"/>
      <c r="C81" s="30"/>
      <c r="D81" s="59"/>
      <c r="E81" s="5"/>
      <c r="G81" s="7"/>
      <c r="J81" s="59"/>
      <c r="K81" s="59"/>
      <c r="L81" s="103"/>
      <c r="M81" s="103"/>
      <c r="N81" s="50"/>
      <c r="O81" s="63"/>
    </row>
    <row r="82" spans="2:15" ht="12.6" hidden="1" customHeight="1" outlineLevel="2">
      <c r="B82" s="64"/>
      <c r="C82" s="30"/>
      <c r="D82" s="59"/>
      <c r="E82" s="73" t="s">
        <v>443</v>
      </c>
      <c r="G82" s="78">
        <f>(1/'General inputs'!$D$31)*G68</f>
        <v>0</v>
      </c>
      <c r="H82" s="78">
        <f>(1/'General inputs'!$D$31)*H68</f>
        <v>0</v>
      </c>
      <c r="I82" s="78">
        <f>(1/'General inputs'!$D$31)*I68</f>
        <v>0</v>
      </c>
      <c r="J82" s="78">
        <f>(1/'General inputs'!$D$31)*J68</f>
        <v>0</v>
      </c>
      <c r="K82" s="78">
        <f>(1/'General inputs'!$D$31)*K68</f>
        <v>0</v>
      </c>
      <c r="L82" s="103"/>
      <c r="M82" s="17"/>
      <c r="N82" s="50" t="s">
        <v>424</v>
      </c>
      <c r="O82" s="63"/>
    </row>
    <row r="83" spans="2:15" ht="12.6" hidden="1" customHeight="1" outlineLevel="2">
      <c r="B83" s="64"/>
      <c r="C83" s="30"/>
      <c r="D83" s="59"/>
      <c r="E83" s="73" t="s">
        <v>444</v>
      </c>
      <c r="G83" s="110">
        <v>0</v>
      </c>
      <c r="H83" s="110">
        <v>0</v>
      </c>
      <c r="I83" s="110">
        <v>0</v>
      </c>
      <c r="J83" s="110">
        <v>0</v>
      </c>
      <c r="K83" s="110">
        <v>0</v>
      </c>
      <c r="L83" s="17" t="s">
        <v>445</v>
      </c>
      <c r="M83" s="17"/>
      <c r="N83" s="50"/>
      <c r="O83" s="63"/>
    </row>
    <row r="84" spans="2:15" ht="12.6" hidden="1" customHeight="1" outlineLevel="1" thickBot="1">
      <c r="B84" s="64"/>
      <c r="C84" s="30"/>
      <c r="L84"/>
      <c r="M84"/>
      <c r="O84" s="63"/>
    </row>
    <row r="85" spans="2:15" ht="12.6" hidden="1" customHeight="1" outlineLevel="1" thickBot="1">
      <c r="B85" s="64"/>
      <c r="C85" s="30"/>
      <c r="D85" s="61"/>
      <c r="E85" s="3" t="s">
        <v>142</v>
      </c>
      <c r="G85" s="111">
        <v>0</v>
      </c>
      <c r="H85" s="111">
        <v>0</v>
      </c>
      <c r="I85" s="111">
        <v>0</v>
      </c>
      <c r="J85" s="111">
        <v>0</v>
      </c>
      <c r="K85" s="111">
        <v>0</v>
      </c>
      <c r="L85" s="17" t="s">
        <v>225</v>
      </c>
      <c r="M85" s="17"/>
      <c r="N85" s="50"/>
      <c r="O85" s="63"/>
    </row>
    <row r="86" spans="2:15" ht="12.6" hidden="1" customHeight="1" outlineLevel="1" thickBot="1">
      <c r="B86" s="64"/>
      <c r="C86" s="6"/>
      <c r="D86" s="59"/>
      <c r="E86" s="6"/>
      <c r="G86" s="7"/>
      <c r="J86" s="59"/>
      <c r="K86" s="59"/>
      <c r="L86" s="103"/>
      <c r="M86" s="103"/>
      <c r="N86" s="31"/>
      <c r="O86" s="63"/>
    </row>
    <row r="87" spans="2:15" ht="12.6" hidden="1" customHeight="1" outlineLevel="1" thickBot="1">
      <c r="B87" s="64"/>
      <c r="C87" s="30" t="s">
        <v>143</v>
      </c>
      <c r="D87" s="59"/>
      <c r="E87" s="3" t="s">
        <v>165</v>
      </c>
      <c r="G87" s="113">
        <v>0</v>
      </c>
      <c r="H87" s="113">
        <v>0</v>
      </c>
      <c r="I87" s="113">
        <v>0</v>
      </c>
      <c r="J87" s="113">
        <v>0</v>
      </c>
      <c r="K87" s="113">
        <v>0</v>
      </c>
      <c r="L87" s="17" t="s">
        <v>312</v>
      </c>
      <c r="M87" s="17"/>
      <c r="N87" s="31"/>
      <c r="O87" s="63"/>
    </row>
    <row r="88" spans="2:15" ht="12.6" hidden="1" customHeight="1" outlineLevel="1" thickBot="1">
      <c r="B88" s="64"/>
      <c r="C88" s="30"/>
      <c r="D88" s="59"/>
      <c r="E88" s="9"/>
      <c r="G88" s="7"/>
      <c r="J88" s="59"/>
      <c r="K88" s="59"/>
      <c r="L88" s="103"/>
      <c r="M88" s="103"/>
      <c r="N88" s="31"/>
      <c r="O88" s="63"/>
    </row>
    <row r="89" spans="2:15" ht="12.6" hidden="1" customHeight="1" outlineLevel="1" thickBot="1">
      <c r="B89" s="64"/>
      <c r="C89" s="30"/>
      <c r="D89" s="59"/>
      <c r="E89" s="3" t="s">
        <v>193</v>
      </c>
      <c r="G89" s="4">
        <f>'General inputs'!$D$41*'5. Product as a Service'!G68</f>
        <v>0</v>
      </c>
      <c r="H89" s="4">
        <f>'General inputs'!$D$41*'5. Product as a Service'!H68</f>
        <v>0</v>
      </c>
      <c r="I89" s="4">
        <f>'General inputs'!$D$41*'5. Product as a Service'!I68</f>
        <v>0</v>
      </c>
      <c r="J89" s="4">
        <f>'General inputs'!$D$41*'5. Product as a Service'!J68</f>
        <v>0</v>
      </c>
      <c r="K89" s="4">
        <f>'General inputs'!$D$41*'5. Product as a Service'!K68</f>
        <v>0</v>
      </c>
      <c r="L89" s="17" t="s">
        <v>426</v>
      </c>
      <c r="M89" s="17"/>
      <c r="N89" s="31" t="s">
        <v>427</v>
      </c>
      <c r="O89" s="63"/>
    </row>
    <row r="90" spans="2:15" ht="12.6" hidden="1" customHeight="1" outlineLevel="1" thickBot="1">
      <c r="B90" s="64"/>
      <c r="C90" s="30"/>
      <c r="D90" s="59"/>
      <c r="E90" s="59"/>
      <c r="G90" s="59"/>
      <c r="J90" s="59"/>
      <c r="K90" s="59"/>
      <c r="L90" s="103"/>
      <c r="M90" s="103"/>
      <c r="N90" s="50"/>
      <c r="O90" s="63"/>
    </row>
    <row r="91" spans="2:15" ht="12.6" hidden="1" customHeight="1" outlineLevel="1" thickBot="1">
      <c r="B91" s="64"/>
      <c r="C91" s="30"/>
      <c r="D91" s="59"/>
      <c r="E91" s="3" t="s">
        <v>146</v>
      </c>
      <c r="G91" s="113">
        <v>0</v>
      </c>
      <c r="H91" s="113">
        <v>0</v>
      </c>
      <c r="I91" s="113">
        <v>0</v>
      </c>
      <c r="J91" s="113">
        <v>0</v>
      </c>
      <c r="K91" s="113">
        <v>0</v>
      </c>
      <c r="L91" s="17" t="s">
        <v>428</v>
      </c>
      <c r="M91" s="17"/>
      <c r="N91" s="50"/>
      <c r="O91" s="63"/>
    </row>
    <row r="92" spans="2:15" ht="12.6" hidden="1" customHeight="1" outlineLevel="1" thickBot="1">
      <c r="B92" s="64"/>
      <c r="C92" s="30"/>
      <c r="L92"/>
      <c r="M92"/>
      <c r="O92" s="63"/>
    </row>
    <row r="93" spans="2:15" ht="12.6" hidden="1" customHeight="1" outlineLevel="1" thickBot="1">
      <c r="B93" s="64"/>
      <c r="C93" s="30"/>
      <c r="E93" s="3" t="s">
        <v>147</v>
      </c>
      <c r="G93" s="113">
        <v>0</v>
      </c>
      <c r="H93" s="113">
        <v>0</v>
      </c>
      <c r="I93" s="113">
        <v>0</v>
      </c>
      <c r="J93" s="113">
        <v>0</v>
      </c>
      <c r="K93" s="113">
        <v>0</v>
      </c>
      <c r="L93" s="87" t="s">
        <v>229</v>
      </c>
      <c r="M93"/>
      <c r="O93" s="63"/>
    </row>
    <row r="94" spans="2:15" ht="13.15" customHeight="1" collapsed="1">
      <c r="B94" s="64"/>
      <c r="C94" s="6"/>
      <c r="D94" s="59"/>
      <c r="E94" s="76"/>
      <c r="G94" s="59"/>
      <c r="J94" s="59"/>
      <c r="K94" s="59"/>
      <c r="L94" s="103"/>
      <c r="M94" s="103"/>
      <c r="N94" s="50"/>
      <c r="O94" s="63"/>
    </row>
    <row r="95" spans="2:15">
      <c r="B95" s="65"/>
      <c r="C95" s="66"/>
      <c r="D95" s="66"/>
      <c r="E95" s="66"/>
      <c r="F95" s="66"/>
      <c r="G95" s="66"/>
      <c r="H95" s="66"/>
      <c r="I95" s="66"/>
      <c r="J95" s="66"/>
      <c r="K95" s="66"/>
      <c r="L95" s="105"/>
      <c r="M95" s="105"/>
      <c r="N95" s="70"/>
      <c r="O95" s="68"/>
    </row>
    <row r="97" spans="2:15">
      <c r="B97" s="37" t="s">
        <v>446</v>
      </c>
      <c r="C97" s="26"/>
      <c r="D97" s="27"/>
      <c r="E97" s="27"/>
      <c r="F97" s="27"/>
      <c r="G97" s="27"/>
      <c r="H97" s="27"/>
      <c r="I97" s="27"/>
      <c r="J97" s="27"/>
      <c r="K97" s="27"/>
      <c r="L97" s="102"/>
      <c r="M97" s="102"/>
      <c r="N97" s="27"/>
      <c r="O97" s="28"/>
    </row>
    <row r="98" spans="2:15">
      <c r="B98" s="51" t="s">
        <v>447</v>
      </c>
      <c r="C98" s="59"/>
      <c r="D98" s="59"/>
      <c r="E98" s="59"/>
      <c r="G98" s="59"/>
      <c r="J98" s="59"/>
      <c r="K98" s="59"/>
      <c r="L98" s="103"/>
      <c r="M98" s="103"/>
      <c r="N98" s="59"/>
      <c r="O98" s="63"/>
    </row>
    <row r="99" spans="2:15" ht="229.9" customHeight="1">
      <c r="B99" s="51"/>
      <c r="C99" s="59"/>
      <c r="D99" s="59"/>
      <c r="E99" s="59"/>
      <c r="G99" s="59"/>
      <c r="J99" s="59"/>
      <c r="K99" s="59"/>
      <c r="L99" s="103"/>
      <c r="M99" s="103"/>
      <c r="N99" s="59"/>
      <c r="O99" s="63"/>
    </row>
    <row r="100" spans="2:15">
      <c r="B100" s="51"/>
      <c r="C100" s="59"/>
      <c r="D100" s="59"/>
      <c r="E100" s="59"/>
      <c r="G100" s="59"/>
      <c r="J100" s="59"/>
      <c r="K100" s="59"/>
      <c r="L100" s="103"/>
      <c r="M100" s="103"/>
      <c r="N100" s="59"/>
      <c r="O100" s="63"/>
    </row>
    <row r="101" spans="2:15">
      <c r="B101" s="64"/>
      <c r="C101" s="59"/>
      <c r="D101" s="59"/>
      <c r="E101" s="59"/>
      <c r="G101" s="81" t="s">
        <v>68</v>
      </c>
      <c r="H101" s="82" t="s">
        <v>69</v>
      </c>
      <c r="I101" s="82" t="s">
        <v>70</v>
      </c>
      <c r="J101" s="81" t="s">
        <v>71</v>
      </c>
      <c r="K101" s="85" t="s">
        <v>72</v>
      </c>
      <c r="L101" s="103"/>
      <c r="M101" s="103"/>
      <c r="N101" s="59"/>
      <c r="O101" s="63"/>
    </row>
    <row r="102" spans="2:15">
      <c r="B102" s="64"/>
      <c r="E102" s="81" t="s">
        <v>73</v>
      </c>
      <c r="F102" s="9"/>
      <c r="G102" s="4">
        <f>G111</f>
        <v>0</v>
      </c>
      <c r="H102" s="4">
        <f t="shared" ref="H102:K102" si="11">H111</f>
        <v>0</v>
      </c>
      <c r="I102" s="4">
        <f t="shared" si="11"/>
        <v>0</v>
      </c>
      <c r="J102" s="4">
        <f t="shared" si="11"/>
        <v>0</v>
      </c>
      <c r="K102" s="4">
        <f t="shared" si="11"/>
        <v>0</v>
      </c>
      <c r="L102" s="103"/>
      <c r="M102" s="103"/>
      <c r="N102" s="59"/>
      <c r="O102" s="63"/>
    </row>
    <row r="103" spans="2:15">
      <c r="B103" s="64"/>
      <c r="E103" s="81" t="s">
        <v>74</v>
      </c>
      <c r="F103" s="9"/>
      <c r="G103" s="4">
        <f>G111+G116-G120</f>
        <v>0</v>
      </c>
      <c r="H103" s="4">
        <f t="shared" ref="H103:L103" si="12">H111+H116-H120</f>
        <v>0</v>
      </c>
      <c r="I103" s="4">
        <f t="shared" si="12"/>
        <v>0</v>
      </c>
      <c r="J103" s="4">
        <f t="shared" si="12"/>
        <v>0</v>
      </c>
      <c r="K103" s="4">
        <f t="shared" si="12"/>
        <v>0</v>
      </c>
      <c r="L103" s="103"/>
      <c r="M103" s="103"/>
      <c r="N103" s="59"/>
      <c r="O103" s="63"/>
    </row>
    <row r="104" spans="2:15">
      <c r="B104" s="64"/>
      <c r="E104" s="81" t="s">
        <v>80</v>
      </c>
      <c r="F104" s="9"/>
      <c r="G104" s="4">
        <f>-(G122+G124+G126)</f>
        <v>0</v>
      </c>
      <c r="H104" s="4">
        <f t="shared" ref="H104:K104" si="13">-(H122+H124+H126)</f>
        <v>0</v>
      </c>
      <c r="I104" s="4">
        <f t="shared" si="13"/>
        <v>0</v>
      </c>
      <c r="J104" s="4">
        <f t="shared" si="13"/>
        <v>0</v>
      </c>
      <c r="K104" s="4">
        <f t="shared" si="13"/>
        <v>0</v>
      </c>
      <c r="L104" s="103"/>
      <c r="M104" s="103"/>
      <c r="N104" s="59"/>
      <c r="O104" s="63"/>
    </row>
    <row r="105" spans="2:15">
      <c r="B105" s="64"/>
      <c r="E105" s="81"/>
      <c r="F105" s="9"/>
      <c r="L105" s="103"/>
      <c r="M105" s="103"/>
      <c r="N105" s="59"/>
      <c r="O105" s="63"/>
    </row>
    <row r="106" spans="2:15">
      <c r="B106" s="64"/>
      <c r="E106" s="81" t="s">
        <v>76</v>
      </c>
      <c r="F106" s="5"/>
      <c r="G106" s="78" t="str">
        <f>IF(G103&gt;-G104,G101,IF(G103+H103&gt;-(G104+H104),H101,IF(G103+H103+I103&gt;-(G104+H104+I104),I101,IF(G103+H103+I103+J103&gt;-(G104+H104+J104),J101,IF(G103+H103+I103+J103+K103&gt;-(G104+H104+I104+J104+K104),K101,"&gt; 5 years")))))</f>
        <v>&gt; 5 years</v>
      </c>
      <c r="L106" s="103"/>
      <c r="M106" s="103"/>
      <c r="N106" s="59"/>
      <c r="O106" s="63"/>
    </row>
    <row r="107" spans="2:15">
      <c r="B107" s="64"/>
      <c r="C107" s="9"/>
      <c r="D107" s="9"/>
      <c r="E107" s="9"/>
      <c r="G107" s="9"/>
      <c r="J107" s="59"/>
      <c r="K107" s="59"/>
      <c r="L107" s="103"/>
      <c r="M107" s="103"/>
      <c r="N107" s="59"/>
      <c r="O107" s="63"/>
    </row>
    <row r="108" spans="2:15" hidden="1" outlineLevel="1">
      <c r="B108" s="64"/>
      <c r="C108" s="30" t="s">
        <v>134</v>
      </c>
      <c r="D108" s="9"/>
      <c r="E108" s="30" t="s">
        <v>135</v>
      </c>
      <c r="G108" s="213" t="s">
        <v>199</v>
      </c>
      <c r="H108" s="213"/>
      <c r="I108" s="213"/>
      <c r="J108" s="213"/>
      <c r="K108" s="213"/>
      <c r="L108" s="103"/>
      <c r="M108" s="103"/>
      <c r="N108" s="59"/>
      <c r="O108" s="63"/>
    </row>
    <row r="109" spans="2:15" hidden="1" outlineLevel="1">
      <c r="B109" s="64"/>
      <c r="C109" s="8"/>
      <c r="D109" s="9"/>
      <c r="E109" s="8"/>
      <c r="G109" s="81" t="s">
        <v>68</v>
      </c>
      <c r="H109" s="82" t="s">
        <v>69</v>
      </c>
      <c r="I109" s="82" t="s">
        <v>70</v>
      </c>
      <c r="J109" s="81" t="s">
        <v>71</v>
      </c>
      <c r="K109" s="85" t="s">
        <v>72</v>
      </c>
      <c r="L109" s="103"/>
      <c r="M109" s="103"/>
      <c r="N109" s="59"/>
      <c r="O109" s="63"/>
    </row>
    <row r="110" spans="2:15" ht="15" hidden="1" outlineLevel="1" thickBot="1">
      <c r="B110" s="64"/>
      <c r="C110" s="9"/>
      <c r="D110" s="9"/>
      <c r="E110" s="9"/>
      <c r="G110" s="9"/>
      <c r="J110" s="59"/>
      <c r="K110" s="59"/>
      <c r="L110" s="103"/>
      <c r="M110" s="103"/>
      <c r="N110" s="59"/>
      <c r="O110" s="63"/>
    </row>
    <row r="111" spans="2:15" ht="15" hidden="1" outlineLevel="1" thickBot="1">
      <c r="B111" s="64"/>
      <c r="C111" s="30" t="s">
        <v>136</v>
      </c>
      <c r="D111" s="9"/>
      <c r="E111" s="3" t="s">
        <v>194</v>
      </c>
      <c r="G111" s="4">
        <f>G113*($G$114*12)</f>
        <v>0</v>
      </c>
      <c r="H111" s="4">
        <f t="shared" ref="H111:K111" si="14">H113*($G$114*12)</f>
        <v>0</v>
      </c>
      <c r="I111" s="4">
        <f t="shared" si="14"/>
        <v>0</v>
      </c>
      <c r="J111" s="4">
        <f t="shared" si="14"/>
        <v>0</v>
      </c>
      <c r="K111" s="4">
        <f t="shared" si="14"/>
        <v>0</v>
      </c>
      <c r="L111" s="17" t="s">
        <v>448</v>
      </c>
      <c r="M111" s="17"/>
      <c r="N111" s="31" t="s">
        <v>449</v>
      </c>
      <c r="O111" s="63"/>
    </row>
    <row r="112" spans="2:15" hidden="1" outlineLevel="2">
      <c r="B112" s="64"/>
      <c r="C112" s="30"/>
      <c r="D112" s="59"/>
      <c r="E112" s="59"/>
      <c r="G112" s="59"/>
      <c r="J112" s="59"/>
      <c r="K112" s="59"/>
      <c r="L112" s="103"/>
      <c r="M112" s="103"/>
      <c r="N112" s="59"/>
      <c r="O112" s="63"/>
    </row>
    <row r="113" spans="2:15" hidden="1" outlineLevel="2">
      <c r="B113" s="64"/>
      <c r="C113" s="30"/>
      <c r="D113" s="59"/>
      <c r="E113" s="9" t="s">
        <v>450</v>
      </c>
      <c r="G113" s="116">
        <v>0</v>
      </c>
      <c r="H113" s="116">
        <v>0</v>
      </c>
      <c r="I113" s="116">
        <v>0</v>
      </c>
      <c r="J113" s="116">
        <v>0</v>
      </c>
      <c r="K113" s="116">
        <v>0</v>
      </c>
      <c r="L113" s="17" t="s">
        <v>451</v>
      </c>
      <c r="M113" s="17"/>
      <c r="N113" s="59"/>
      <c r="O113" s="63"/>
    </row>
    <row r="114" spans="2:15" hidden="1" outlineLevel="2">
      <c r="B114" s="64"/>
      <c r="C114" s="30"/>
      <c r="D114" s="9"/>
      <c r="E114" s="9" t="s">
        <v>452</v>
      </c>
      <c r="G114" s="113">
        <v>0</v>
      </c>
      <c r="J114" s="59"/>
      <c r="K114" s="59"/>
      <c r="L114" s="17" t="s">
        <v>453</v>
      </c>
      <c r="M114" s="17"/>
      <c r="O114" s="63"/>
    </row>
    <row r="115" spans="2:15" ht="15" hidden="1" outlineLevel="1" thickBot="1">
      <c r="B115" s="64"/>
      <c r="C115" s="9"/>
      <c r="D115" s="9"/>
      <c r="E115" s="9"/>
      <c r="G115" s="9"/>
      <c r="J115" s="59"/>
      <c r="K115" s="59"/>
      <c r="L115" s="103"/>
      <c r="M115" s="103"/>
      <c r="N115" s="59"/>
      <c r="O115" s="63"/>
    </row>
    <row r="116" spans="2:15" ht="15" hidden="1" outlineLevel="1" thickBot="1">
      <c r="B116" s="64"/>
      <c r="C116" s="30" t="s">
        <v>138</v>
      </c>
      <c r="D116" s="9"/>
      <c r="E116" s="3" t="s">
        <v>195</v>
      </c>
      <c r="G116" s="4">
        <f>-('General inputs'!$D$9*'5. Product as a Service'!G118)</f>
        <v>0</v>
      </c>
      <c r="H116" s="4">
        <f>G116*(1+H118)</f>
        <v>0</v>
      </c>
      <c r="I116" s="4">
        <f>-('General inputs'!$D$9*'5. Product as a Service'!I118)</f>
        <v>0</v>
      </c>
      <c r="J116" s="4">
        <f>-('General inputs'!$D$9*'5. Product as a Service'!J118)</f>
        <v>0</v>
      </c>
      <c r="K116" s="4">
        <f>-('General inputs'!$D$9*'5. Product as a Service'!K118)</f>
        <v>0</v>
      </c>
      <c r="L116" s="17" t="s">
        <v>454</v>
      </c>
      <c r="M116" s="17"/>
      <c r="N116" s="31" t="s">
        <v>307</v>
      </c>
      <c r="O116" s="63"/>
    </row>
    <row r="117" spans="2:15" hidden="1" outlineLevel="2">
      <c r="B117" s="64"/>
      <c r="C117" s="30"/>
      <c r="D117" s="9"/>
      <c r="E117" s="9"/>
      <c r="G117" s="9"/>
      <c r="J117" s="59"/>
      <c r="K117" s="59"/>
      <c r="L117" s="103"/>
      <c r="M117" s="103"/>
      <c r="N117" s="59"/>
      <c r="O117" s="63"/>
    </row>
    <row r="118" spans="2:15" hidden="1" outlineLevel="2">
      <c r="B118" s="64"/>
      <c r="C118" s="30"/>
      <c r="D118" s="9"/>
      <c r="E118" s="5" t="s">
        <v>308</v>
      </c>
      <c r="G118" s="109">
        <v>0</v>
      </c>
      <c r="H118" s="109">
        <v>0</v>
      </c>
      <c r="I118" s="109">
        <v>0</v>
      </c>
      <c r="J118" s="109">
        <v>0</v>
      </c>
      <c r="K118" s="109">
        <v>0</v>
      </c>
      <c r="L118" s="17" t="s">
        <v>455</v>
      </c>
      <c r="M118" s="17"/>
      <c r="N118" s="9"/>
      <c r="O118" s="63"/>
    </row>
    <row r="119" spans="2:15" ht="15" hidden="1" outlineLevel="1" thickBot="1">
      <c r="B119" s="64"/>
      <c r="C119" s="30"/>
      <c r="D119" s="59"/>
      <c r="E119" s="59"/>
      <c r="G119" s="59"/>
      <c r="J119" s="59"/>
      <c r="K119" s="59"/>
      <c r="L119" s="103"/>
      <c r="M119" s="103"/>
      <c r="N119" s="59"/>
      <c r="O119" s="63"/>
    </row>
    <row r="120" spans="2:15" ht="15" hidden="1" outlineLevel="1" thickBot="1">
      <c r="B120" s="64"/>
      <c r="C120" s="30"/>
      <c r="D120" s="59"/>
      <c r="E120" s="3" t="s">
        <v>142</v>
      </c>
      <c r="G120" s="111">
        <v>0</v>
      </c>
      <c r="H120" s="111">
        <v>0</v>
      </c>
      <c r="I120" s="111">
        <v>0</v>
      </c>
      <c r="J120" s="111">
        <v>0</v>
      </c>
      <c r="K120" s="111">
        <v>0</v>
      </c>
      <c r="L120" s="17" t="s">
        <v>225</v>
      </c>
      <c r="M120" s="103"/>
      <c r="N120" s="59"/>
      <c r="O120" s="63"/>
    </row>
    <row r="121" spans="2:15" ht="15" hidden="1" outlineLevel="1" thickBot="1">
      <c r="B121" s="64"/>
      <c r="C121" s="6"/>
      <c r="D121" s="59"/>
      <c r="E121" s="59"/>
      <c r="G121" s="59"/>
      <c r="J121" s="59"/>
      <c r="K121" s="59"/>
      <c r="L121" s="103"/>
      <c r="M121" s="103"/>
      <c r="N121" s="59"/>
      <c r="O121" s="63"/>
    </row>
    <row r="122" spans="2:15" ht="15" hidden="1" outlineLevel="1" thickBot="1">
      <c r="B122" s="64"/>
      <c r="C122" s="30" t="s">
        <v>143</v>
      </c>
      <c r="D122" s="59"/>
      <c r="E122" s="3" t="s">
        <v>165</v>
      </c>
      <c r="G122" s="113">
        <v>0</v>
      </c>
      <c r="H122" s="113">
        <v>0</v>
      </c>
      <c r="I122" s="113">
        <v>0</v>
      </c>
      <c r="J122" s="113">
        <v>0</v>
      </c>
      <c r="K122" s="113">
        <v>0</v>
      </c>
      <c r="L122" s="17" t="s">
        <v>312</v>
      </c>
      <c r="M122" s="17"/>
      <c r="N122" s="59"/>
      <c r="O122" s="63"/>
    </row>
    <row r="123" spans="2:15" ht="15" hidden="1" outlineLevel="1" thickBot="1">
      <c r="B123" s="64"/>
      <c r="C123" s="30"/>
      <c r="D123" s="59"/>
      <c r="E123" s="59"/>
      <c r="G123" s="59"/>
      <c r="J123" s="59"/>
      <c r="K123" s="59"/>
      <c r="L123" s="103"/>
      <c r="M123" s="103"/>
      <c r="N123" s="59"/>
      <c r="O123" s="63"/>
    </row>
    <row r="124" spans="2:15" ht="15" hidden="1" outlineLevel="1" thickBot="1">
      <c r="B124" s="64"/>
      <c r="C124" s="30"/>
      <c r="D124" s="59"/>
      <c r="E124" s="3" t="s">
        <v>146</v>
      </c>
      <c r="G124" s="113">
        <v>0</v>
      </c>
      <c r="H124" s="113">
        <v>0</v>
      </c>
      <c r="I124" s="113">
        <v>0</v>
      </c>
      <c r="J124" s="113">
        <v>0</v>
      </c>
      <c r="K124" s="113">
        <v>0</v>
      </c>
      <c r="L124" s="17" t="s">
        <v>428</v>
      </c>
      <c r="M124" s="17"/>
      <c r="N124" s="61"/>
      <c r="O124" s="63"/>
    </row>
    <row r="125" spans="2:15" ht="15" hidden="1" outlineLevel="1" thickBot="1">
      <c r="B125" s="64"/>
      <c r="C125" s="30"/>
      <c r="D125" s="59"/>
      <c r="E125" s="61"/>
      <c r="F125" s="61"/>
      <c r="G125" s="61"/>
      <c r="H125" s="61"/>
      <c r="I125" s="61"/>
      <c r="J125" s="61"/>
      <c r="K125" s="59"/>
      <c r="L125" s="103"/>
      <c r="M125" s="103"/>
      <c r="N125" s="61"/>
      <c r="O125" s="63"/>
    </row>
    <row r="126" spans="2:15" ht="15" hidden="1" outlineLevel="1" thickBot="1">
      <c r="B126" s="64"/>
      <c r="C126" s="30"/>
      <c r="D126" s="59"/>
      <c r="E126" s="3" t="s">
        <v>147</v>
      </c>
      <c r="G126" s="113">
        <v>0</v>
      </c>
      <c r="H126" s="113">
        <v>0</v>
      </c>
      <c r="I126" s="113">
        <v>0</v>
      </c>
      <c r="J126" s="113">
        <v>0</v>
      </c>
      <c r="K126" s="113">
        <v>0</v>
      </c>
      <c r="L126" s="87" t="s">
        <v>229</v>
      </c>
      <c r="M126" s="103"/>
      <c r="N126" s="61"/>
      <c r="O126" s="63"/>
    </row>
    <row r="127" spans="2:15" hidden="1" outlineLevel="1">
      <c r="B127" s="64"/>
      <c r="C127" s="59"/>
      <c r="D127" s="59"/>
      <c r="E127" s="61"/>
      <c r="F127" s="61"/>
      <c r="G127" s="61"/>
      <c r="H127" s="61"/>
      <c r="I127" s="61"/>
      <c r="J127" s="61"/>
      <c r="K127" s="59"/>
      <c r="L127" s="103"/>
      <c r="M127" s="103"/>
      <c r="N127" s="61"/>
      <c r="O127" s="63"/>
    </row>
    <row r="128" spans="2:15" collapsed="1">
      <c r="B128" s="65"/>
      <c r="C128" s="66"/>
      <c r="D128" s="66"/>
      <c r="E128" s="67"/>
      <c r="F128" s="67"/>
      <c r="G128" s="67"/>
      <c r="H128" s="67"/>
      <c r="I128" s="67"/>
      <c r="J128" s="67"/>
      <c r="K128" s="66"/>
      <c r="L128" s="105"/>
      <c r="M128" s="105"/>
      <c r="N128" s="67"/>
      <c r="O128" s="68"/>
    </row>
    <row r="129" spans="5:14">
      <c r="E129" s="5"/>
      <c r="F129" s="5"/>
      <c r="G129" s="62"/>
      <c r="N129" s="5"/>
    </row>
    <row r="130" spans="5:14">
      <c r="E130" s="6"/>
      <c r="G130" s="7"/>
      <c r="N130" s="60"/>
    </row>
    <row r="131" spans="5:14">
      <c r="E131" s="61"/>
      <c r="G131" s="61"/>
      <c r="N131" s="61"/>
    </row>
  </sheetData>
  <mergeCells count="3">
    <mergeCell ref="G63:K63"/>
    <mergeCell ref="G108:K108"/>
    <mergeCell ref="G20:K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D7B3F0D7619E374C813C42EDF56956BB" ma:contentTypeVersion="12" ma:contentTypeDescription="Luo uusi asiakirja." ma:contentTypeScope="" ma:versionID="40f876a39a506c238ad4cab9614f6c6f">
  <xsd:schema xmlns:xsd="http://www.w3.org/2001/XMLSchema" xmlns:xs="http://www.w3.org/2001/XMLSchema" xmlns:p="http://schemas.microsoft.com/office/2006/metadata/properties" xmlns:ns2="54b26aad-a0f2-4e8e-9033-8cb316f00d3c" xmlns:ns3="86180d94-988f-4b84-ac13-063f09c9db95" targetNamespace="http://schemas.microsoft.com/office/2006/metadata/properties" ma:root="true" ma:fieldsID="68241eca2701d1e2c7c068d8f97ac532" ns2:_="" ns3:_="">
    <xsd:import namespace="54b26aad-a0f2-4e8e-9033-8cb316f00d3c"/>
    <xsd:import namespace="86180d94-988f-4b84-ac13-063f09c9db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b26aad-a0f2-4e8e-9033-8cb316f00d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0d94-988f-4b84-ac13-063f09c9db95"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75B48-C854-46A9-980C-FD639169F761}"/>
</file>

<file path=customXml/itemProps2.xml><?xml version="1.0" encoding="utf-8"?>
<ds:datastoreItem xmlns:ds="http://schemas.openxmlformats.org/officeDocument/2006/customXml" ds:itemID="{0B0E8643-7C9E-455D-9848-524D76FAF741}"/>
</file>

<file path=customXml/itemProps3.xml><?xml version="1.0" encoding="utf-8"?>
<ds:datastoreItem xmlns:ds="http://schemas.openxmlformats.org/officeDocument/2006/customXml" ds:itemID="{93FB6D83-CE65-4AFB-BBC5-1781BB7BB9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Belven, Anna</dc:creator>
  <cp:keywords/>
  <dc:description/>
  <cp:lastModifiedBy>Reponen, Sara</cp:lastModifiedBy>
  <cp:revision/>
  <dcterms:created xsi:type="dcterms:W3CDTF">2018-04-09T12:14:08Z</dcterms:created>
  <dcterms:modified xsi:type="dcterms:W3CDTF">2024-08-26T11:52:07Z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0x010100D7B3F0D7619E374C813C42EDF56956BB</vt:lpwstr>
  </property>
</Properties>
</file>